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 KINGSTON\COSTOS\2024\"/>
    </mc:Choice>
  </mc:AlternateContent>
  <xr:revisionPtr revIDLastSave="0" documentId="8_{6D2537D9-CF6F-4AD2-B227-6B67A3B01463}" xr6:coauthVersionLast="45" xr6:coauthVersionMax="45" xr10:uidLastSave="{00000000-0000-0000-0000-000000000000}"/>
  <bookViews>
    <workbookView xWindow="-120" yWindow="-120" windowWidth="29040" windowHeight="15840" xr2:uid="{D7999DB4-1179-4981-9364-EF230F74B50D}"/>
  </bookViews>
  <sheets>
    <sheet name="PAPA ALTO" sheetId="1" r:id="rId1"/>
    <sheet name="MEDIO" sheetId="2" r:id="rId2"/>
    <sheet name="BAJO" sheetId="3" r:id="rId3"/>
  </sheets>
  <definedNames>
    <definedName name="_xlnm.Print_Area" localSheetId="0">'PAPA ALTO'!$A$1:$F$105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8" i="3" l="1"/>
  <c r="B98" i="2" l="1"/>
  <c r="B98" i="1" s="1"/>
  <c r="E13" i="2"/>
  <c r="E13" i="1" s="1"/>
  <c r="K26" i="1"/>
  <c r="K60" i="1"/>
  <c r="K59" i="1"/>
  <c r="K58" i="1"/>
  <c r="K57" i="1"/>
  <c r="K56" i="1"/>
  <c r="K50" i="1"/>
  <c r="K49" i="1"/>
  <c r="K48" i="1"/>
  <c r="K47" i="1"/>
  <c r="H47" i="1"/>
  <c r="K46" i="1"/>
  <c r="H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5" i="1"/>
  <c r="K24" i="1"/>
  <c r="K23" i="1"/>
  <c r="K22" i="1"/>
  <c r="K21" i="1"/>
  <c r="K20" i="1"/>
  <c r="J19" i="1"/>
  <c r="K60" i="2"/>
  <c r="K59" i="2"/>
  <c r="K58" i="2"/>
  <c r="K57" i="2"/>
  <c r="K56" i="2"/>
  <c r="K50" i="2"/>
  <c r="K49" i="2"/>
  <c r="K48" i="2"/>
  <c r="K47" i="2"/>
  <c r="H47" i="2"/>
  <c r="K46" i="2"/>
  <c r="H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J19" i="2"/>
  <c r="B99" i="3" l="1"/>
  <c r="C79" i="3"/>
  <c r="C79" i="1"/>
  <c r="D63" i="2"/>
  <c r="D71" i="3"/>
  <c r="D68" i="3"/>
  <c r="D62" i="3"/>
  <c r="D66" i="3"/>
  <c r="D56" i="3"/>
  <c r="D55" i="3"/>
  <c r="D54" i="3"/>
  <c r="D52" i="3"/>
  <c r="D49" i="3"/>
  <c r="D44" i="3"/>
  <c r="D45" i="3"/>
  <c r="D46" i="3"/>
  <c r="D43" i="3"/>
  <c r="D42" i="3"/>
  <c r="D40" i="3"/>
  <c r="D39" i="3"/>
  <c r="D38" i="3"/>
  <c r="D37" i="3"/>
  <c r="D36" i="3"/>
  <c r="D35" i="3"/>
  <c r="D33" i="3"/>
  <c r="D32" i="3"/>
  <c r="D31" i="3"/>
  <c r="D30" i="3"/>
  <c r="D28" i="3"/>
  <c r="D27" i="3"/>
  <c r="D26" i="3"/>
  <c r="D24" i="3"/>
  <c r="D23" i="3"/>
  <c r="D22" i="3"/>
  <c r="K60" i="3"/>
  <c r="K59" i="3"/>
  <c r="K58" i="3"/>
  <c r="K57" i="3"/>
  <c r="K56" i="3"/>
  <c r="K50" i="3"/>
  <c r="K49" i="3"/>
  <c r="K48" i="3"/>
  <c r="K47" i="3"/>
  <c r="H47" i="3"/>
  <c r="K46" i="3"/>
  <c r="H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J19" i="3"/>
  <c r="D58" i="1"/>
  <c r="D73" i="1"/>
  <c r="D71" i="1"/>
  <c r="D69" i="1"/>
  <c r="D68" i="1"/>
  <c r="D65" i="1"/>
  <c r="D62" i="1"/>
  <c r="D66" i="1"/>
  <c r="D64" i="1"/>
  <c r="D61" i="1"/>
  <c r="D56" i="1"/>
  <c r="D55" i="1"/>
  <c r="D54" i="1"/>
  <c r="D52" i="1"/>
  <c r="D49" i="1"/>
  <c r="D46" i="1"/>
  <c r="D45" i="1"/>
  <c r="D44" i="1"/>
  <c r="D43" i="1"/>
  <c r="D42" i="1"/>
  <c r="D40" i="1"/>
  <c r="D39" i="1"/>
  <c r="D38" i="1"/>
  <c r="D37" i="1"/>
  <c r="D36" i="1"/>
  <c r="D35" i="1"/>
  <c r="D33" i="1"/>
  <c r="D32" i="1"/>
  <c r="D31" i="1"/>
  <c r="D30" i="1"/>
  <c r="D28" i="1"/>
  <c r="D27" i="1"/>
  <c r="D26" i="1"/>
  <c r="D24" i="1"/>
  <c r="D23" i="1"/>
  <c r="D22" i="1"/>
  <c r="D46" i="2" l="1"/>
  <c r="D45" i="2"/>
  <c r="D44" i="2"/>
  <c r="E44" i="2" s="1"/>
  <c r="D43" i="2"/>
  <c r="E43" i="2" s="1"/>
  <c r="D42" i="2"/>
  <c r="E42" i="2" s="1"/>
  <c r="D73" i="2"/>
  <c r="D71" i="2"/>
  <c r="D65" i="2"/>
  <c r="D68" i="2"/>
  <c r="D61" i="2"/>
  <c r="D58" i="2"/>
  <c r="D56" i="2"/>
  <c r="D55" i="2"/>
  <c r="D54" i="2"/>
  <c r="D52" i="2"/>
  <c r="D40" i="2" l="1"/>
  <c r="D39" i="2"/>
  <c r="D38" i="2"/>
  <c r="D37" i="2"/>
  <c r="D36" i="2"/>
  <c r="D35" i="2"/>
  <c r="D33" i="2"/>
  <c r="D32" i="2"/>
  <c r="D31" i="2"/>
  <c r="D30" i="2"/>
  <c r="D28" i="2"/>
  <c r="D27" i="2"/>
  <c r="D26" i="2"/>
  <c r="D24" i="2"/>
  <c r="D23" i="2"/>
  <c r="D22" i="2"/>
  <c r="D78" i="3" l="1"/>
  <c r="B100" i="3" l="1"/>
  <c r="E85" i="3"/>
  <c r="E79" i="3"/>
  <c r="E78" i="3"/>
  <c r="E77" i="3"/>
  <c r="E75" i="3"/>
  <c r="F74" i="3" s="1"/>
  <c r="E73" i="3"/>
  <c r="E72" i="3" s="1"/>
  <c r="E71" i="3"/>
  <c r="E70" i="3" s="1"/>
  <c r="E69" i="3"/>
  <c r="E68" i="3"/>
  <c r="E67" i="3" s="1"/>
  <c r="E66" i="3"/>
  <c r="E65" i="3"/>
  <c r="E64" i="3"/>
  <c r="E63" i="3"/>
  <c r="E62" i="3"/>
  <c r="E61" i="3"/>
  <c r="E58" i="3"/>
  <c r="E57" i="3"/>
  <c r="E56" i="3"/>
  <c r="E55" i="3"/>
  <c r="E54" i="3"/>
  <c r="E52" i="3"/>
  <c r="E49" i="3"/>
  <c r="E48" i="3" s="1"/>
  <c r="E46" i="3"/>
  <c r="E45" i="3"/>
  <c r="E44" i="3"/>
  <c r="E43" i="3"/>
  <c r="E42" i="3"/>
  <c r="E40" i="3"/>
  <c r="E39" i="3"/>
  <c r="E38" i="3"/>
  <c r="E37" i="3"/>
  <c r="E36" i="3"/>
  <c r="E35" i="3"/>
  <c r="E33" i="3"/>
  <c r="E32" i="3"/>
  <c r="E31" i="3"/>
  <c r="E30" i="3"/>
  <c r="E28" i="3"/>
  <c r="E27" i="3"/>
  <c r="E26" i="3"/>
  <c r="E24" i="3"/>
  <c r="E23" i="3"/>
  <c r="E22" i="3"/>
  <c r="B99" i="2"/>
  <c r="B100" i="2" s="1"/>
  <c r="E85" i="2"/>
  <c r="E79" i="2"/>
  <c r="E78" i="2"/>
  <c r="E77" i="2"/>
  <c r="F74" i="2"/>
  <c r="E73" i="2"/>
  <c r="E72" i="2" s="1"/>
  <c r="E71" i="2"/>
  <c r="E70" i="2"/>
  <c r="E69" i="2"/>
  <c r="E68" i="2"/>
  <c r="E66" i="2"/>
  <c r="E65" i="2"/>
  <c r="E64" i="2"/>
  <c r="E63" i="2"/>
  <c r="E62" i="2"/>
  <c r="E61" i="2"/>
  <c r="E58" i="2"/>
  <c r="E57" i="2" s="1"/>
  <c r="E56" i="2"/>
  <c r="E55" i="2"/>
  <c r="E54" i="2"/>
  <c r="E52" i="2"/>
  <c r="E49" i="2"/>
  <c r="E48" i="2" s="1"/>
  <c r="E46" i="2"/>
  <c r="E45" i="2"/>
  <c r="E40" i="2"/>
  <c r="E39" i="2"/>
  <c r="E38" i="2"/>
  <c r="E37" i="2"/>
  <c r="E36" i="2"/>
  <c r="E35" i="2"/>
  <c r="E33" i="2"/>
  <c r="E32" i="2"/>
  <c r="E31" i="2"/>
  <c r="E30" i="2"/>
  <c r="E28" i="2"/>
  <c r="E27" i="2"/>
  <c r="E26" i="2"/>
  <c r="E25" i="2" s="1"/>
  <c r="E24" i="2"/>
  <c r="E23" i="2"/>
  <c r="E22" i="2"/>
  <c r="B99" i="1"/>
  <c r="B100" i="1" s="1"/>
  <c r="E85" i="1"/>
  <c r="E79" i="1"/>
  <c r="E78" i="1"/>
  <c r="E77" i="1"/>
  <c r="E75" i="1"/>
  <c r="F74" i="1" s="1"/>
  <c r="E73" i="1"/>
  <c r="E72" i="1" s="1"/>
  <c r="E71" i="1"/>
  <c r="E70" i="1" s="1"/>
  <c r="E69" i="1"/>
  <c r="E68" i="1"/>
  <c r="E66" i="1"/>
  <c r="E65" i="1"/>
  <c r="E64" i="1"/>
  <c r="E63" i="1"/>
  <c r="E62" i="1"/>
  <c r="E61" i="1"/>
  <c r="E58" i="1"/>
  <c r="E57" i="1" s="1"/>
  <c r="E56" i="1"/>
  <c r="E55" i="1"/>
  <c r="E54" i="1"/>
  <c r="E52" i="1"/>
  <c r="E49" i="1"/>
  <c r="E48" i="1" s="1"/>
  <c r="E46" i="1"/>
  <c r="E45" i="1"/>
  <c r="E44" i="1"/>
  <c r="E43" i="1"/>
  <c r="E42" i="1"/>
  <c r="E40" i="1"/>
  <c r="E39" i="1"/>
  <c r="E38" i="1"/>
  <c r="E37" i="1"/>
  <c r="E36" i="1"/>
  <c r="E35" i="1"/>
  <c r="E33" i="1"/>
  <c r="E32" i="1"/>
  <c r="E31" i="1"/>
  <c r="E30" i="1"/>
  <c r="E29" i="1" s="1"/>
  <c r="E28" i="1"/>
  <c r="E27" i="1"/>
  <c r="E26" i="1"/>
  <c r="E24" i="1"/>
  <c r="E23" i="1"/>
  <c r="E22" i="1"/>
  <c r="F76" i="1" l="1"/>
  <c r="E34" i="1"/>
  <c r="E67" i="1"/>
  <c r="E25" i="1"/>
  <c r="E67" i="2"/>
  <c r="E29" i="2"/>
  <c r="E21" i="2"/>
  <c r="E25" i="3"/>
  <c r="F41" i="3"/>
  <c r="F41" i="2"/>
  <c r="E60" i="3"/>
  <c r="E59" i="3" s="1"/>
  <c r="E51" i="3"/>
  <c r="E60" i="1"/>
  <c r="E59" i="1" s="1"/>
  <c r="E29" i="3"/>
  <c r="E34" i="3"/>
  <c r="E53" i="3"/>
  <c r="E53" i="2"/>
  <c r="E34" i="2"/>
  <c r="F76" i="2"/>
  <c r="F76" i="3"/>
  <c r="E53" i="1"/>
  <c r="E21" i="3"/>
  <c r="E60" i="2"/>
  <c r="E21" i="1"/>
  <c r="E51" i="2"/>
  <c r="E51" i="1"/>
  <c r="F41" i="1"/>
  <c r="F20" i="1" l="1"/>
  <c r="F20" i="2"/>
  <c r="E59" i="2"/>
  <c r="F20" i="3"/>
  <c r="E81" i="3" s="1"/>
  <c r="F80" i="3" s="1"/>
  <c r="E50" i="1"/>
  <c r="F47" i="1" s="1"/>
  <c r="E50" i="2"/>
  <c r="E50" i="3"/>
  <c r="F47" i="3" s="1"/>
  <c r="E81" i="2"/>
  <c r="E81" i="1"/>
  <c r="F47" i="2" l="1"/>
  <c r="E82" i="3"/>
  <c r="F80" i="2"/>
  <c r="F80" i="1"/>
  <c r="C86" i="3" l="1"/>
  <c r="E86" i="3" s="1"/>
  <c r="E93" i="3"/>
  <c r="C89" i="3"/>
  <c r="E89" i="3" s="1"/>
  <c r="C88" i="3"/>
  <c r="E88" i="3" s="1"/>
  <c r="C87" i="3"/>
  <c r="E87" i="3" s="1"/>
  <c r="E82" i="2"/>
  <c r="E82" i="1"/>
  <c r="E90" i="3" l="1"/>
  <c r="E94" i="3" s="1"/>
  <c r="E95" i="3" s="1"/>
  <c r="B101" i="3" s="1"/>
  <c r="B102" i="3" s="1"/>
  <c r="E86" i="2"/>
  <c r="E93" i="2"/>
  <c r="C87" i="2"/>
  <c r="E87" i="2" s="1"/>
  <c r="E89" i="2"/>
  <c r="C88" i="2"/>
  <c r="E88" i="2" s="1"/>
  <c r="C86" i="1"/>
  <c r="E86" i="1" s="1"/>
  <c r="E93" i="1"/>
  <c r="C89" i="1"/>
  <c r="E89" i="1" s="1"/>
  <c r="C88" i="1"/>
  <c r="E88" i="1" s="1"/>
  <c r="C87" i="1"/>
  <c r="E87" i="1" s="1"/>
  <c r="E90" i="2" l="1"/>
  <c r="E94" i="2" s="1"/>
  <c r="E95" i="2" s="1"/>
  <c r="B101" i="2" s="1"/>
  <c r="B102" i="2" s="1"/>
  <c r="E90" i="1"/>
  <c r="E94" i="1" s="1"/>
  <c r="E95" i="1" s="1"/>
  <c r="B101" i="1" s="1"/>
  <c r="B102" i="1" s="1"/>
</calcChain>
</file>

<file path=xl/sharedStrings.xml><?xml version="1.0" encoding="utf-8"?>
<sst xmlns="http://schemas.openxmlformats.org/spreadsheetml/2006/main" count="695" uniqueCount="203">
  <si>
    <t>COSTO DE PRODUCCION DE PAPA- HUAMACHUCO</t>
  </si>
  <si>
    <t>I. INFORMACION REFERENCIAL IMPORTANTE</t>
  </si>
  <si>
    <t>Cultivo</t>
  </si>
  <si>
    <t>Papa</t>
  </si>
  <si>
    <t>Nivel de Fertilización (N‐P‐K)</t>
  </si>
  <si>
    <t>200 ‐ 160 ‐ 100</t>
  </si>
  <si>
    <t>Tipo de Cultivo:</t>
  </si>
  <si>
    <t>Transitorio</t>
  </si>
  <si>
    <t>Tipo de Suelo</t>
  </si>
  <si>
    <t>Franco arcilloso</t>
  </si>
  <si>
    <t>Variedad</t>
  </si>
  <si>
    <t>Yungay Chata</t>
  </si>
  <si>
    <t>Tipo Riego</t>
  </si>
  <si>
    <t>Gravedad</t>
  </si>
  <si>
    <t>Periodo Vegetativo (meses)</t>
  </si>
  <si>
    <t>Densidad (Nº de Plantas/Ha)</t>
  </si>
  <si>
    <t>Tipo de Siembra</t>
  </si>
  <si>
    <t>Directa</t>
  </si>
  <si>
    <t>Distanciamiento</t>
  </si>
  <si>
    <t>0,25 x 0,90m</t>
  </si>
  <si>
    <t>Período de Siembra</t>
  </si>
  <si>
    <t>Diciembre</t>
  </si>
  <si>
    <t>Situac.Terreno</t>
  </si>
  <si>
    <t>Período de Cosecha</t>
  </si>
  <si>
    <t>Abril</t>
  </si>
  <si>
    <t>Rendimiento (Kg/ha)</t>
  </si>
  <si>
    <t>Departamento</t>
  </si>
  <si>
    <t>La Libertad</t>
  </si>
  <si>
    <t>Precio en Chacra (S/. x Kg)</t>
  </si>
  <si>
    <t>Provincia</t>
  </si>
  <si>
    <t>Sanchez Carrion</t>
  </si>
  <si>
    <t>Tasa de Interés Anual (%)</t>
  </si>
  <si>
    <t>Distrito</t>
  </si>
  <si>
    <t>Huamachuco</t>
  </si>
  <si>
    <t>Fecha de Actualización</t>
  </si>
  <si>
    <t>Hr. /Maq.</t>
  </si>
  <si>
    <t>II.‐ ACTIVIDADES</t>
  </si>
  <si>
    <t>kilo</t>
  </si>
  <si>
    <t>COSTOS</t>
  </si>
  <si>
    <t>UNIDAD DE MEDIDA</t>
  </si>
  <si>
    <t>CANTIDAD (Ha.)</t>
  </si>
  <si>
    <t>COSTO UNITARIO (S/.)</t>
  </si>
  <si>
    <t>SUB TOTAL (S/.)</t>
  </si>
  <si>
    <t>TOTAL (S/.)</t>
  </si>
  <si>
    <t>bolsa</t>
  </si>
  <si>
    <t>A.1.- COSTOS DIRECTOS</t>
  </si>
  <si>
    <t>A.2.‐ TERRENO DEFINITIVO</t>
  </si>
  <si>
    <t>M3</t>
  </si>
  <si>
    <t>1. Mano de Obra (MO)</t>
  </si>
  <si>
    <t>Pastilla</t>
  </si>
  <si>
    <t>1.1 Preparación del Terreno</t>
  </si>
  <si>
    <t>kg</t>
  </si>
  <si>
    <t>‐ Riego de machaco</t>
  </si>
  <si>
    <t>Jornal</t>
  </si>
  <si>
    <t>‐ Arreglo de Bordos, Tomas y surcos</t>
  </si>
  <si>
    <t>No. Viajes Kg</t>
  </si>
  <si>
    <t>‐ Limpieza y habilitación de Acequias, Desagues y Drenes</t>
  </si>
  <si>
    <t>Unidad</t>
  </si>
  <si>
    <t>1.2. Siembra</t>
  </si>
  <si>
    <t>‐ Colocación de semilla</t>
  </si>
  <si>
    <t>‐ Tapado de Semilla</t>
  </si>
  <si>
    <t>‐ Primer Abonamiento y fertilización</t>
  </si>
  <si>
    <t>1.3. Labores Culturales</t>
  </si>
  <si>
    <t>‐ Deshierbo Químico</t>
  </si>
  <si>
    <t>‐ Segundo Abonamiento y fertilización</t>
  </si>
  <si>
    <t>‐ Control Fitosanitario</t>
  </si>
  <si>
    <t>‐ Riegos</t>
  </si>
  <si>
    <t>1.4. Cosecha</t>
  </si>
  <si>
    <t>‐ Recojo a mano</t>
  </si>
  <si>
    <t>‐ Traslado y amontonado</t>
  </si>
  <si>
    <t>‐ Chaleo de plantas</t>
  </si>
  <si>
    <t>‐ Selección y clasificación</t>
  </si>
  <si>
    <t>‐ Ensacada / ensacado</t>
  </si>
  <si>
    <t>‐ Guardianía</t>
  </si>
  <si>
    <t>2. Maquinaria, Tracción animal e instrumentos Agricolas</t>
  </si>
  <si>
    <t>‐ Arado / Roturado</t>
  </si>
  <si>
    <t>‐ Sucado (Surqueo) y Rayido</t>
  </si>
  <si>
    <t>‐ Gradeo, Gancho y nivelación</t>
  </si>
  <si>
    <t>‐ Cosecha (desentierro de tubérculos)</t>
  </si>
  <si>
    <t>‐ Aporque</t>
  </si>
  <si>
    <t>3. Insumos</t>
  </si>
  <si>
    <t>3.1 Semillas</t>
  </si>
  <si>
    <t>‐ Semilla Certificada</t>
  </si>
  <si>
    <t>KILO</t>
  </si>
  <si>
    <t>3.2 Abonamiento y Fertilización</t>
  </si>
  <si>
    <t xml:space="preserve">     3.2.1. Abonos</t>
  </si>
  <si>
    <t>‐ Guano de corral</t>
  </si>
  <si>
    <t>Kg</t>
  </si>
  <si>
    <t xml:space="preserve">     3.2.2. Fertilizantes</t>
  </si>
  <si>
    <t>‐ Urea</t>
  </si>
  <si>
    <t>‐ Sulfato de Potasio</t>
  </si>
  <si>
    <t xml:space="preserve">     3.2.3. Fertilizantes Foliares</t>
  </si>
  <si>
    <t>‐ Abono Foliar (Amino 20-20-20)</t>
  </si>
  <si>
    <t>L</t>
  </si>
  <si>
    <t>3.3 Agroquímicos</t>
  </si>
  <si>
    <t>3.3.1 Insecticidas</t>
  </si>
  <si>
    <t>‐ Campal</t>
  </si>
  <si>
    <t>‐ Ácido Giberelico</t>
  </si>
  <si>
    <t>‐ Furadan 4F</t>
  </si>
  <si>
    <t>‐ Cipermet</t>
  </si>
  <si>
    <t>‐ Matrix</t>
  </si>
  <si>
    <t>‐ Lannate 90</t>
  </si>
  <si>
    <t>3.3.2 Fungicidas</t>
  </si>
  <si>
    <t>‐ Antracol curativo</t>
  </si>
  <si>
    <t>‐ Ridomil</t>
  </si>
  <si>
    <t>3.3.3 Herbicidas</t>
  </si>
  <si>
    <t>3.3.4 Adherentes</t>
  </si>
  <si>
    <t xml:space="preserve"> ‐ Pega sol</t>
  </si>
  <si>
    <t>4. Agua</t>
  </si>
  <si>
    <t>‐ Agua (Canon de agua)</t>
  </si>
  <si>
    <t>5. Servicios</t>
  </si>
  <si>
    <t>‐ Traslado de la producción</t>
  </si>
  <si>
    <t>6. Otros</t>
  </si>
  <si>
    <t>‐ Herramientas (Lampas) 2% MO</t>
  </si>
  <si>
    <t>TOTAL COSTOS DIRECTOS</t>
  </si>
  <si>
    <t>B.- COSTOS INDIRECTOS</t>
  </si>
  <si>
    <t>‐ Alquiler de Terreno (Ha)</t>
  </si>
  <si>
    <t>Arriendo</t>
  </si>
  <si>
    <t>‐ Imprevistos (%)</t>
  </si>
  <si>
    <t>‐ Gastos Administrativos (%)</t>
  </si>
  <si>
    <t>‐ Asistencia Técnica (%)</t>
  </si>
  <si>
    <t>‐ Intereses Bancarios por mes del préstamo (%)</t>
  </si>
  <si>
    <t>TOTAL COSTOS INDIRECTOS</t>
  </si>
  <si>
    <t>RESUMEN</t>
  </si>
  <si>
    <t>TOTAL COSTOS DE PRODUCCION</t>
  </si>
  <si>
    <t>ANALISIS ECONOMICO</t>
  </si>
  <si>
    <t>‐ Precio de venta S/. Kg. En chacra</t>
  </si>
  <si>
    <t xml:space="preserve">SE TIENE UNA UTILIDAD DE MÁS DEL 80% </t>
  </si>
  <si>
    <t>‐ Rendimiento (Kg/Ha)</t>
  </si>
  <si>
    <t>USANDO SEMILLA CERTIFICADA</t>
  </si>
  <si>
    <t>‐ Valor Bruto de la Producción</t>
  </si>
  <si>
    <t>LABORES CULTURALES OPORTUNAS</t>
  </si>
  <si>
    <t>‐ Costo de Producción</t>
  </si>
  <si>
    <t>DOSIS DE FERTILIZACION LAS RECOMENDADAS</t>
  </si>
  <si>
    <t>‐ Utilidad Neta de la Producción</t>
  </si>
  <si>
    <t xml:space="preserve">ANALISIS DE SUELOS </t>
  </si>
  <si>
    <t xml:space="preserve">Fuente: Gerencia Regional de Agricultura La Libertad  </t>
  </si>
  <si>
    <t>‐ Alquiler de moto fumigadora</t>
  </si>
  <si>
    <t>‐ Traslado de insumos</t>
  </si>
  <si>
    <t>1. COSTOS DIRECTOS</t>
  </si>
  <si>
    <t>2. COSTOS INDIRECTOS</t>
  </si>
  <si>
    <r>
      <t>‐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Alquiler de moto fumigadora</t>
    </r>
  </si>
  <si>
    <r>
      <t>‐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Traslado de insumos</t>
    </r>
  </si>
  <si>
    <r>
      <t>1.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Calibri"/>
        <family val="2"/>
        <scheme val="minor"/>
      </rPr>
      <t>COSTOS DIRECTOS</t>
    </r>
  </si>
  <si>
    <r>
      <t>2.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Calibri"/>
        <family val="2"/>
        <scheme val="minor"/>
      </rPr>
      <t>COSTOS INDIRECTOS</t>
    </r>
  </si>
  <si>
    <t>ç+`pg</t>
  </si>
  <si>
    <t>yunta/dia</t>
  </si>
  <si>
    <t>‐ Fosfato diamonico</t>
  </si>
  <si>
    <t>‐ Semilla seleccionada</t>
  </si>
  <si>
    <t>‐ Fosfato diamònico</t>
  </si>
  <si>
    <t xml:space="preserve">Elaboración : Oficina de Información Agraria </t>
  </si>
  <si>
    <t>‐ Fosfato diamónico</t>
  </si>
  <si>
    <t>RUBRO</t>
  </si>
  <si>
    <t>UNIDAD</t>
  </si>
  <si>
    <t>C.U. S/.</t>
  </si>
  <si>
    <t>C.U.</t>
  </si>
  <si>
    <t>DÓLAR</t>
  </si>
  <si>
    <t>U.S.$</t>
  </si>
  <si>
    <t>--</t>
  </si>
  <si>
    <t>Despanque</t>
  </si>
  <si>
    <t>Bolsa / urea</t>
  </si>
  <si>
    <t>Hora / Máq:</t>
  </si>
  <si>
    <t xml:space="preserve">     Aradura</t>
  </si>
  <si>
    <t xml:space="preserve">    Surcadura</t>
  </si>
  <si>
    <t xml:space="preserve">     Rufa</t>
  </si>
  <si>
    <t>Cruza</t>
  </si>
  <si>
    <t>Semilla</t>
  </si>
  <si>
    <t>Urea</t>
  </si>
  <si>
    <t>Bolsa X 50 Kg</t>
  </si>
  <si>
    <t>YUNTA /DIA</t>
  </si>
  <si>
    <t>Fosfato di amonico</t>
  </si>
  <si>
    <t>Cloruro de Potasio</t>
  </si>
  <si>
    <t>Nitrato de amonio</t>
  </si>
  <si>
    <t>Abono Foliar</t>
  </si>
  <si>
    <t>-  NPK 20-20-20</t>
  </si>
  <si>
    <t>citowed</t>
  </si>
  <si>
    <t>Agrotín -S</t>
  </si>
  <si>
    <t>precio en chacra S/ kg</t>
  </si>
  <si>
    <t>Transporte de Insumos</t>
  </si>
  <si>
    <t xml:space="preserve">Metomil </t>
  </si>
  <si>
    <t>Ciypermetrina</t>
  </si>
  <si>
    <t>Clorpirifos</t>
  </si>
  <si>
    <t>Metamidofos</t>
  </si>
  <si>
    <t>Propineb+Cimoxanil</t>
  </si>
  <si>
    <t>Mancozeb</t>
  </si>
  <si>
    <t>Metiram</t>
  </si>
  <si>
    <t>Pedimetalim</t>
  </si>
  <si>
    <t xml:space="preserve">Oxifluorfen </t>
  </si>
  <si>
    <t>Cletodina</t>
  </si>
  <si>
    <t>dólar S/=</t>
  </si>
  <si>
    <t>gallinácea</t>
  </si>
  <si>
    <t>matrix 200</t>
  </si>
  <si>
    <t xml:space="preserve"> ‐ Hedonal 50 PM</t>
  </si>
  <si>
    <t>- Fipronil</t>
  </si>
  <si>
    <t>Metribuzina (Sencor 480 SC; Bectra 48 SC)</t>
  </si>
  <si>
    <t xml:space="preserve">     ‐ Metribuzina (Sencor 480 SC; Bectra 48 SC)</t>
  </si>
  <si>
    <t xml:space="preserve"> ‐ Citowed</t>
  </si>
  <si>
    <t>@</t>
  </si>
  <si>
    <t>Nitrato de Potasio</t>
  </si>
  <si>
    <t>USANDO SEMILLA SELECCIONADA</t>
  </si>
  <si>
    <t>DOSIS DE FERTILIZACION LAS POSIBLES</t>
  </si>
  <si>
    <t>DOSIS DE FERTILIZACION CERCA A LAS RECOMENDADAS</t>
  </si>
  <si>
    <t xml:space="preserve">NO ANALISIS DE SUELOS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</si>
</sst>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6" formatCode="0.0"/>
  </numFmts>
  <fonts count="23" x14ac:knownFonts="1">
    <font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sz val="12"/>
      <color theme="1"/>
      <name val="Arial"/>
      <family val="2"/>
    </font>
    <font>
      <b/>
      <u/>
      <sz val="12"/>
      <color rgb="FFFFFFFF"/>
      <name val="Arial"/>
      <family val="2"/>
    </font>
    <font>
      <b/>
      <u/>
      <sz val="12"/>
      <name val="Arial"/>
      <family val="2"/>
    </font>
    <font>
      <b/>
      <sz val="12"/>
      <color theme="1"/>
      <name val="Arial"/>
      <family val="2"/>
    </font>
    <font>
      <b/>
      <sz val="12"/>
      <color rgb="FFFFFFFF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i/>
      <sz val="12"/>
      <color theme="1"/>
      <name val="Arial"/>
      <family val="2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rgb="FFFFFFFF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Times New Roman"/>
      <family val="1"/>
    </font>
    <font>
      <b/>
      <i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339A6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ACC00"/>
        <bgColor indexed="64"/>
      </patternFill>
    </fill>
    <fill>
      <patternFill patternType="solid">
        <fgColor indexed="1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5" fillId="6" borderId="1" xfId="0" applyFont="1" applyFill="1" applyBorder="1" applyAlignment="1">
      <alignment horizontal="right" vertical="center"/>
    </xf>
    <xf numFmtId="0" fontId="9" fillId="0" borderId="1" xfId="0" applyFont="1" applyBorder="1" applyAlignment="1">
      <alignment horizontal="right" vertical="center" wrapText="1"/>
    </xf>
    <xf numFmtId="0" fontId="2" fillId="6" borderId="1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3"/>
    </xf>
    <xf numFmtId="0" fontId="2" fillId="0" borderId="1" xfId="0" applyFont="1" applyBorder="1" applyAlignment="1">
      <alignment horizontal="left" vertical="center" wrapText="1" indent="2"/>
    </xf>
    <xf numFmtId="0" fontId="5" fillId="0" borderId="1" xfId="0" applyFont="1" applyBorder="1" applyAlignment="1">
      <alignment horizontal="left" vertical="center" wrapText="1" indent="2"/>
    </xf>
    <xf numFmtId="0" fontId="2" fillId="0" borderId="1" xfId="0" applyFont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7" fillId="2" borderId="7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7" fillId="7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vertical="center" wrapText="1"/>
    </xf>
    <xf numFmtId="0" fontId="16" fillId="4" borderId="1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right" vertical="center" wrapText="1"/>
    </xf>
    <xf numFmtId="0" fontId="14" fillId="4" borderId="1" xfId="0" applyFont="1" applyFill="1" applyBorder="1" applyAlignment="1">
      <alignment vertical="center" wrapText="1"/>
    </xf>
    <xf numFmtId="0" fontId="16" fillId="5" borderId="1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right" vertical="center" wrapText="1"/>
    </xf>
    <xf numFmtId="0" fontId="11" fillId="5" borderId="1" xfId="0" applyFont="1" applyFill="1" applyBorder="1" applyAlignment="1">
      <alignment horizontal="right" vertical="center" wrapText="1"/>
    </xf>
    <xf numFmtId="0" fontId="14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 wrapText="1" indent="1"/>
    </xf>
    <xf numFmtId="0" fontId="11" fillId="0" borderId="1" xfId="0" applyFont="1" applyBorder="1" applyAlignment="1">
      <alignment horizontal="right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right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right" vertical="center" wrapText="1"/>
    </xf>
    <xf numFmtId="0" fontId="14" fillId="6" borderId="1" xfId="0" applyFont="1" applyFill="1" applyBorder="1" applyAlignment="1">
      <alignment horizontal="right" vertical="center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right" vertical="center" wrapText="1"/>
    </xf>
    <xf numFmtId="0" fontId="11" fillId="6" borderId="1" xfId="0" applyFont="1" applyFill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center" wrapText="1" indent="1"/>
    </xf>
    <xf numFmtId="0" fontId="18" fillId="0" borderId="1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left" vertical="center" wrapText="1" indent="3"/>
    </xf>
    <xf numFmtId="0" fontId="14" fillId="0" borderId="1" xfId="0" applyFont="1" applyBorder="1" applyAlignment="1">
      <alignment horizontal="left" vertical="center" wrapText="1" indent="2"/>
    </xf>
    <xf numFmtId="0" fontId="16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6" fillId="2" borderId="7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6" fillId="7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2" fontId="11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2" fontId="5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1" fillId="8" borderId="14" xfId="0" applyFont="1" applyFill="1" applyBorder="1"/>
    <xf numFmtId="0" fontId="21" fillId="8" borderId="15" xfId="0" applyFont="1" applyFill="1" applyBorder="1"/>
    <xf numFmtId="0" fontId="21" fillId="8" borderId="15" xfId="0" applyFont="1" applyFill="1" applyBorder="1" applyAlignment="1">
      <alignment horizontal="right"/>
    </xf>
    <xf numFmtId="0" fontId="21" fillId="8" borderId="16" xfId="0" applyFont="1" applyFill="1" applyBorder="1" applyAlignment="1">
      <alignment horizontal="right"/>
    </xf>
    <xf numFmtId="0" fontId="21" fillId="8" borderId="17" xfId="0" applyFont="1" applyFill="1" applyBorder="1"/>
    <xf numFmtId="0" fontId="21" fillId="8" borderId="0" xfId="0" applyFont="1" applyFill="1"/>
    <xf numFmtId="0" fontId="21" fillId="8" borderId="18" xfId="0" applyFont="1" applyFill="1" applyBorder="1" applyAlignment="1">
      <alignment horizontal="right"/>
    </xf>
    <xf numFmtId="0" fontId="0" fillId="8" borderId="17" xfId="0" applyFill="1" applyBorder="1"/>
    <xf numFmtId="0" fontId="0" fillId="8" borderId="0" xfId="0" applyFill="1"/>
    <xf numFmtId="2" fontId="0" fillId="8" borderId="18" xfId="0" applyNumberFormat="1" applyFill="1" applyBorder="1"/>
    <xf numFmtId="0" fontId="22" fillId="8" borderId="17" xfId="0" applyFont="1" applyFill="1" applyBorder="1"/>
    <xf numFmtId="0" fontId="0" fillId="8" borderId="17" xfId="0" applyFill="1" applyBorder="1" applyAlignment="1">
      <alignment horizontal="center"/>
    </xf>
    <xf numFmtId="0" fontId="22" fillId="8" borderId="17" xfId="0" applyFont="1" applyFill="1" applyBorder="1" applyAlignment="1">
      <alignment horizontal="left"/>
    </xf>
    <xf numFmtId="2" fontId="0" fillId="8" borderId="0" xfId="0" applyNumberFormat="1" applyFill="1"/>
    <xf numFmtId="0" fontId="0" fillId="8" borderId="17" xfId="0" applyFill="1" applyBorder="1" applyAlignment="1">
      <alignment horizontal="left"/>
    </xf>
    <xf numFmtId="0" fontId="22" fillId="8" borderId="0" xfId="0" applyFont="1" applyFill="1"/>
    <xf numFmtId="0" fontId="0" fillId="8" borderId="20" xfId="0" applyFill="1" applyBorder="1"/>
    <xf numFmtId="2" fontId="0" fillId="8" borderId="21" xfId="0" applyNumberFormat="1" applyFill="1" applyBorder="1"/>
    <xf numFmtId="2" fontId="2" fillId="0" borderId="1" xfId="0" applyNumberFormat="1" applyFont="1" applyBorder="1" applyAlignment="1">
      <alignment horizontal="right" vertical="center" wrapText="1"/>
    </xf>
    <xf numFmtId="49" fontId="0" fillId="8" borderId="17" xfId="0" applyNumberFormat="1" applyFill="1" applyBorder="1"/>
    <xf numFmtId="49" fontId="0" fillId="8" borderId="19" xfId="0" applyNumberFormat="1" applyFill="1" applyBorder="1"/>
    <xf numFmtId="1" fontId="11" fillId="0" borderId="1" xfId="0" applyNumberFormat="1" applyFont="1" applyBorder="1" applyAlignment="1">
      <alignment horizontal="right" vertical="center" wrapText="1"/>
    </xf>
    <xf numFmtId="2" fontId="7" fillId="5" borderId="1" xfId="0" applyNumberFormat="1" applyFont="1" applyFill="1" applyBorder="1" applyAlignment="1">
      <alignment vertical="center" wrapText="1"/>
    </xf>
    <xf numFmtId="2" fontId="2" fillId="0" borderId="1" xfId="0" applyNumberFormat="1" applyFont="1" applyBorder="1" applyAlignment="1">
      <alignment vertical="center" wrapText="1"/>
    </xf>
    <xf numFmtId="0" fontId="11" fillId="0" borderId="2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16" fillId="7" borderId="2" xfId="0" applyFont="1" applyFill="1" applyBorder="1" applyAlignment="1">
      <alignment horizontal="center" vertical="center" wrapText="1"/>
    </xf>
    <xf numFmtId="0" fontId="16" fillId="7" borderId="3" xfId="0" applyFont="1" applyFill="1" applyBorder="1" applyAlignment="1">
      <alignment horizontal="center" vertical="center" wrapText="1"/>
    </xf>
    <xf numFmtId="2" fontId="14" fillId="0" borderId="2" xfId="0" applyNumberFormat="1" applyFont="1" applyBorder="1" applyAlignment="1">
      <alignment horizontal="right" vertical="center" wrapText="1"/>
    </xf>
    <xf numFmtId="2" fontId="14" fillId="0" borderId="3" xfId="0" applyNumberFormat="1" applyFont="1" applyBorder="1" applyAlignment="1">
      <alignment horizontal="right" vertical="center" wrapText="1"/>
    </xf>
    <xf numFmtId="0" fontId="14" fillId="0" borderId="2" xfId="0" applyFont="1" applyBorder="1" applyAlignment="1">
      <alignment horizontal="right" vertical="center" wrapText="1"/>
    </xf>
    <xf numFmtId="0" fontId="14" fillId="0" borderId="3" xfId="0" applyFont="1" applyBorder="1" applyAlignment="1">
      <alignment horizontal="right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right" vertical="center" wrapText="1"/>
    </xf>
    <xf numFmtId="0" fontId="16" fillId="2" borderId="3" xfId="0" applyFont="1" applyFill="1" applyBorder="1" applyAlignment="1">
      <alignment horizontal="right" vertical="center" wrapText="1"/>
    </xf>
    <xf numFmtId="0" fontId="11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righ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4" fillId="3" borderId="9" xfId="0" applyFont="1" applyFill="1" applyBorder="1" applyAlignment="1">
      <alignment horizontal="left" vertical="center" wrapText="1"/>
    </xf>
    <xf numFmtId="0" fontId="14" fillId="3" borderId="8" xfId="0" applyFont="1" applyFill="1" applyBorder="1" applyAlignment="1">
      <alignment horizontal="left" vertical="center" wrapText="1"/>
    </xf>
    <xf numFmtId="0" fontId="14" fillId="3" borderId="10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17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2" fontId="7" fillId="7" borderId="2" xfId="0" applyNumberFormat="1" applyFont="1" applyFill="1" applyBorder="1" applyAlignment="1">
      <alignment horizontal="center" vertical="center" wrapText="1"/>
    </xf>
    <xf numFmtId="2" fontId="7" fillId="7" borderId="3" xfId="0" applyNumberFormat="1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right" vertical="center" wrapText="1"/>
    </xf>
    <xf numFmtId="2" fontId="5" fillId="0" borderId="3" xfId="0" applyNumberFormat="1" applyFont="1" applyBorder="1" applyAlignment="1">
      <alignment horizontal="righ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right" vertical="center" wrapText="1"/>
    </xf>
    <xf numFmtId="164" fontId="7" fillId="2" borderId="3" xfId="0" applyNumberFormat="1" applyFont="1" applyFill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/>
    </xf>
    <xf numFmtId="0" fontId="5" fillId="3" borderId="9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2" fontId="7" fillId="2" borderId="2" xfId="0" applyNumberFormat="1" applyFont="1" applyFill="1" applyBorder="1" applyAlignment="1">
      <alignment horizontal="right" vertical="center" wrapText="1"/>
    </xf>
    <xf numFmtId="2" fontId="7" fillId="2" borderId="3" xfId="0" applyNumberFormat="1" applyFont="1" applyFill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166" fontId="14" fillId="0" borderId="1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DBD00-6238-4F56-94A1-D2EA3C1BFE56}">
  <dimension ref="A1:T106"/>
  <sheetViews>
    <sheetView tabSelected="1" zoomScaleNormal="100" workbookViewId="0">
      <selection activeCell="A15" sqref="A15:F15"/>
    </sheetView>
  </sheetViews>
  <sheetFormatPr baseColWidth="10" defaultColWidth="11.42578125" defaultRowHeight="15.75" x14ac:dyDescent="0.25"/>
  <cols>
    <col min="1" max="1" width="41.140625" style="39" customWidth="1"/>
    <col min="2" max="2" width="20.85546875" style="39" customWidth="1"/>
    <col min="3" max="3" width="17.42578125" style="39" customWidth="1"/>
    <col min="4" max="4" width="24.140625" style="39" customWidth="1"/>
    <col min="5" max="5" width="17.85546875" style="39" customWidth="1"/>
    <col min="6" max="6" width="13.85546875" style="39" customWidth="1"/>
    <col min="7" max="7" width="26.42578125" style="39" customWidth="1"/>
    <col min="8" max="8" width="38.28515625" style="39" customWidth="1"/>
    <col min="9" max="9" width="11" style="39" customWidth="1"/>
    <col min="10" max="10" width="7" style="39" customWidth="1"/>
    <col min="11" max="11" width="12.5703125" style="39" customWidth="1"/>
    <col min="12" max="12" width="10.42578125" style="39" customWidth="1"/>
    <col min="13" max="13" width="10.28515625" style="39" customWidth="1"/>
    <col min="14" max="14" width="9.7109375" style="39" customWidth="1"/>
    <col min="15" max="15" width="8.28515625" style="39" customWidth="1"/>
    <col min="16" max="16384" width="11.42578125" style="39"/>
  </cols>
  <sheetData>
    <row r="1" spans="1:20" x14ac:dyDescent="0.25">
      <c r="A1" s="160" t="s">
        <v>0</v>
      </c>
      <c r="B1" s="160"/>
      <c r="C1" s="160"/>
      <c r="D1" s="160"/>
      <c r="E1" s="160"/>
      <c r="F1" s="160"/>
      <c r="G1" s="38"/>
    </row>
    <row r="2" spans="1:20" x14ac:dyDescent="0.25">
      <c r="A2" s="161" t="s">
        <v>1</v>
      </c>
      <c r="B2" s="161"/>
      <c r="C2" s="161"/>
      <c r="D2" s="161"/>
      <c r="E2" s="161"/>
      <c r="F2" s="161"/>
      <c r="G2" s="38"/>
    </row>
    <row r="3" spans="1:20" x14ac:dyDescent="0.25">
      <c r="A3" s="144" t="s">
        <v>1</v>
      </c>
      <c r="B3" s="144"/>
      <c r="C3" s="144"/>
      <c r="D3" s="144"/>
      <c r="E3" s="144"/>
      <c r="F3" s="144"/>
      <c r="G3" s="38"/>
    </row>
    <row r="4" spans="1:20" ht="14.25" customHeight="1" x14ac:dyDescent="0.25">
      <c r="A4" s="40" t="s">
        <v>2</v>
      </c>
      <c r="B4" s="162" t="s">
        <v>3</v>
      </c>
      <c r="C4" s="162"/>
      <c r="D4" s="41" t="s">
        <v>4</v>
      </c>
      <c r="E4" s="154" t="s">
        <v>5</v>
      </c>
      <c r="F4" s="154"/>
      <c r="G4" s="38"/>
    </row>
    <row r="5" spans="1:20" x14ac:dyDescent="0.25">
      <c r="A5" s="40" t="s">
        <v>6</v>
      </c>
      <c r="B5" s="154" t="s">
        <v>7</v>
      </c>
      <c r="C5" s="154"/>
      <c r="D5" s="41" t="s">
        <v>8</v>
      </c>
      <c r="E5" s="154" t="s">
        <v>9</v>
      </c>
      <c r="F5" s="154"/>
      <c r="G5" s="38"/>
    </row>
    <row r="6" spans="1:20" x14ac:dyDescent="0.25">
      <c r="A6" s="40" t="s">
        <v>10</v>
      </c>
      <c r="B6" s="154" t="s">
        <v>11</v>
      </c>
      <c r="C6" s="154"/>
      <c r="D6" s="41" t="s">
        <v>12</v>
      </c>
      <c r="E6" s="154" t="s">
        <v>13</v>
      </c>
      <c r="F6" s="154"/>
      <c r="G6" s="38"/>
    </row>
    <row r="7" spans="1:20" ht="13.5" customHeight="1" x14ac:dyDescent="0.25">
      <c r="A7" s="40" t="s">
        <v>14</v>
      </c>
      <c r="B7" s="154">
        <v>4</v>
      </c>
      <c r="C7" s="154"/>
      <c r="D7" s="41" t="s">
        <v>15</v>
      </c>
      <c r="E7" s="154">
        <v>44400</v>
      </c>
      <c r="F7" s="154"/>
      <c r="G7" s="38"/>
    </row>
    <row r="8" spans="1:20" ht="12.75" customHeight="1" x14ac:dyDescent="0.25">
      <c r="A8" s="40" t="s">
        <v>16</v>
      </c>
      <c r="B8" s="154" t="s">
        <v>17</v>
      </c>
      <c r="C8" s="154"/>
      <c r="D8" s="41" t="s">
        <v>18</v>
      </c>
      <c r="E8" s="154" t="s">
        <v>19</v>
      </c>
      <c r="F8" s="154"/>
      <c r="G8" s="38"/>
    </row>
    <row r="9" spans="1:20" ht="14.25" customHeight="1" x14ac:dyDescent="0.25">
      <c r="A9" s="40" t="s">
        <v>20</v>
      </c>
      <c r="B9" s="154" t="s">
        <v>21</v>
      </c>
      <c r="C9" s="154"/>
      <c r="D9" s="41" t="s">
        <v>22</v>
      </c>
      <c r="E9" s="154">
        <v>500</v>
      </c>
      <c r="F9" s="154"/>
      <c r="G9" s="38"/>
    </row>
    <row r="10" spans="1:20" ht="13.5" customHeight="1" x14ac:dyDescent="0.25">
      <c r="A10" s="40" t="s">
        <v>23</v>
      </c>
      <c r="B10" s="154" t="s">
        <v>24</v>
      </c>
      <c r="C10" s="154"/>
      <c r="D10" s="41" t="s">
        <v>25</v>
      </c>
      <c r="E10" s="155">
        <v>52000</v>
      </c>
      <c r="F10" s="156"/>
      <c r="G10" s="38"/>
    </row>
    <row r="11" spans="1:20" ht="15" customHeight="1" x14ac:dyDescent="0.25">
      <c r="A11" s="40" t="s">
        <v>26</v>
      </c>
      <c r="B11" s="154" t="s">
        <v>27</v>
      </c>
      <c r="C11" s="154"/>
      <c r="D11" s="41" t="s">
        <v>28</v>
      </c>
      <c r="E11" s="155">
        <v>1.02</v>
      </c>
      <c r="F11" s="156"/>
      <c r="G11" s="38"/>
    </row>
    <row r="12" spans="1:20" ht="13.5" customHeight="1" x14ac:dyDescent="0.25">
      <c r="A12" s="40" t="s">
        <v>29</v>
      </c>
      <c r="B12" s="154" t="s">
        <v>30</v>
      </c>
      <c r="C12" s="154"/>
      <c r="D12" s="41" t="s">
        <v>31</v>
      </c>
      <c r="E12" s="154">
        <v>0.06</v>
      </c>
      <c r="F12" s="154"/>
      <c r="G12" s="38"/>
    </row>
    <row r="13" spans="1:20" x14ac:dyDescent="0.25">
      <c r="A13" s="40" t="s">
        <v>32</v>
      </c>
      <c r="B13" s="154" t="s">
        <v>33</v>
      </c>
      <c r="C13" s="154"/>
      <c r="D13" s="41" t="s">
        <v>34</v>
      </c>
      <c r="E13" s="157">
        <f>+MEDIO!E13</f>
        <v>45477</v>
      </c>
      <c r="F13" s="158"/>
      <c r="G13" s="38"/>
      <c r="P13"/>
      <c r="Q13"/>
      <c r="R13"/>
      <c r="S13"/>
      <c r="T13"/>
    </row>
    <row r="14" spans="1:20" x14ac:dyDescent="0.25">
      <c r="A14" s="82" t="s">
        <v>189</v>
      </c>
      <c r="B14" s="159">
        <v>3.75</v>
      </c>
      <c r="C14" s="159"/>
      <c r="D14" s="159"/>
      <c r="E14" s="159"/>
      <c r="F14" s="159"/>
      <c r="G14" s="38"/>
      <c r="P14"/>
      <c r="Q14"/>
      <c r="R14"/>
      <c r="S14"/>
      <c r="T14"/>
    </row>
    <row r="15" spans="1:20" x14ac:dyDescent="0.25">
      <c r="A15" s="153"/>
      <c r="B15" s="153"/>
      <c r="C15" s="153"/>
      <c r="D15" s="153"/>
      <c r="E15" s="153"/>
      <c r="F15" s="153"/>
      <c r="G15" s="38"/>
      <c r="P15"/>
      <c r="Q15"/>
      <c r="R15"/>
      <c r="S15"/>
      <c r="T15"/>
    </row>
    <row r="16" spans="1:20" ht="17.25" customHeight="1" x14ac:dyDescent="0.25">
      <c r="A16" s="144" t="s">
        <v>36</v>
      </c>
      <c r="B16" s="144"/>
      <c r="C16" s="144"/>
      <c r="D16" s="144"/>
      <c r="E16" s="144"/>
      <c r="F16" s="144"/>
      <c r="G16" s="38"/>
      <c r="H16" s="38"/>
      <c r="I16" s="38"/>
      <c r="J16" s="38"/>
      <c r="K16" s="38"/>
      <c r="L16" s="38"/>
      <c r="M16" s="38"/>
      <c r="N16" s="38"/>
      <c r="O16" s="38"/>
      <c r="P16"/>
      <c r="Q16"/>
      <c r="R16"/>
      <c r="S16"/>
      <c r="T16"/>
    </row>
    <row r="17" spans="1:20" ht="16.5" thickBot="1" x14ac:dyDescent="0.3">
      <c r="A17" s="43" t="s">
        <v>38</v>
      </c>
      <c r="B17" s="43" t="s">
        <v>39</v>
      </c>
      <c r="C17" s="43" t="s">
        <v>40</v>
      </c>
      <c r="D17" s="43" t="s">
        <v>41</v>
      </c>
      <c r="E17" s="43" t="s">
        <v>42</v>
      </c>
      <c r="F17" s="43" t="s">
        <v>43</v>
      </c>
      <c r="G17" s="38"/>
      <c r="H17" s="38"/>
      <c r="I17" s="38"/>
      <c r="J17" s="38"/>
      <c r="K17" s="38"/>
      <c r="L17" s="38"/>
      <c r="M17" s="38"/>
      <c r="N17" s="38"/>
      <c r="O17" s="38"/>
      <c r="P17"/>
      <c r="Q17"/>
      <c r="R17"/>
      <c r="S17"/>
      <c r="T17"/>
    </row>
    <row r="18" spans="1:20" x14ac:dyDescent="0.25">
      <c r="A18" s="44" t="s">
        <v>45</v>
      </c>
      <c r="B18" s="145"/>
      <c r="C18" s="146"/>
      <c r="D18" s="146"/>
      <c r="E18" s="146"/>
      <c r="F18" s="147"/>
      <c r="G18" s="38"/>
      <c r="H18" s="83" t="s">
        <v>152</v>
      </c>
      <c r="I18" s="84" t="s">
        <v>153</v>
      </c>
      <c r="J18" s="85" t="s">
        <v>154</v>
      </c>
      <c r="K18" s="86" t="s">
        <v>155</v>
      </c>
      <c r="L18" s="38"/>
      <c r="M18" s="38"/>
      <c r="N18" s="38"/>
      <c r="O18" s="38"/>
      <c r="P18"/>
      <c r="Q18"/>
      <c r="R18"/>
      <c r="S18"/>
      <c r="T18"/>
    </row>
    <row r="19" spans="1:20" x14ac:dyDescent="0.25">
      <c r="A19" s="45" t="s">
        <v>46</v>
      </c>
      <c r="B19" s="46"/>
      <c r="C19" s="47"/>
      <c r="D19" s="47"/>
      <c r="E19" s="48"/>
      <c r="F19" s="48"/>
      <c r="G19" s="38"/>
      <c r="H19" s="87" t="s">
        <v>156</v>
      </c>
      <c r="I19" s="88"/>
      <c r="J19" s="88">
        <f>+C9</f>
        <v>0</v>
      </c>
      <c r="K19" s="89" t="s">
        <v>157</v>
      </c>
      <c r="L19" s="38"/>
      <c r="M19" s="38"/>
      <c r="N19" s="38"/>
      <c r="O19" s="38"/>
      <c r="P19"/>
      <c r="Q19"/>
      <c r="R19"/>
      <c r="S19"/>
      <c r="T19"/>
    </row>
    <row r="20" spans="1:20" x14ac:dyDescent="0.25">
      <c r="A20" s="49" t="s">
        <v>48</v>
      </c>
      <c r="B20" s="50"/>
      <c r="C20" s="51"/>
      <c r="D20" s="52"/>
      <c r="E20" s="52"/>
      <c r="F20" s="49">
        <f>SUM(E21+E25+E29+E34)</f>
        <v>5100</v>
      </c>
      <c r="G20" s="38"/>
      <c r="H20" s="90" t="s">
        <v>53</v>
      </c>
      <c r="I20" s="91" t="s">
        <v>158</v>
      </c>
      <c r="J20" s="91">
        <v>50</v>
      </c>
      <c r="K20" s="92">
        <f>+J20/$B$14</f>
        <v>13.333333333333334</v>
      </c>
      <c r="L20" s="38"/>
      <c r="M20" s="38"/>
      <c r="N20" s="38"/>
      <c r="O20" s="38"/>
      <c r="P20"/>
      <c r="Q20"/>
      <c r="R20"/>
      <c r="S20"/>
      <c r="T20"/>
    </row>
    <row r="21" spans="1:20" s="38" customFormat="1" x14ac:dyDescent="0.25">
      <c r="A21" s="53" t="s">
        <v>50</v>
      </c>
      <c r="B21" s="148"/>
      <c r="C21" s="128"/>
      <c r="D21" s="149"/>
      <c r="E21" s="53">
        <f>SUM(E22+E23+E24)</f>
        <v>400</v>
      </c>
      <c r="F21" s="150"/>
      <c r="H21" s="90" t="s">
        <v>159</v>
      </c>
      <c r="I21" s="91" t="s">
        <v>160</v>
      </c>
      <c r="J21" s="91">
        <v>0.75</v>
      </c>
      <c r="K21" s="92">
        <f t="shared" ref="K21:K50" si="0">+J21/$B$14</f>
        <v>0.2</v>
      </c>
      <c r="P21"/>
      <c r="Q21"/>
      <c r="R21"/>
      <c r="S21"/>
      <c r="T21"/>
    </row>
    <row r="22" spans="1:20" x14ac:dyDescent="0.25">
      <c r="A22" s="54" t="s">
        <v>52</v>
      </c>
      <c r="B22" s="42" t="s">
        <v>53</v>
      </c>
      <c r="C22" s="55">
        <v>4</v>
      </c>
      <c r="D22" s="55">
        <f>+$J$20</f>
        <v>50</v>
      </c>
      <c r="E22" s="55">
        <f>C22*D22</f>
        <v>200</v>
      </c>
      <c r="F22" s="151"/>
      <c r="G22" s="38"/>
      <c r="H22" s="90" t="s">
        <v>161</v>
      </c>
      <c r="I22" s="91" t="s">
        <v>158</v>
      </c>
      <c r="J22" s="91">
        <v>95</v>
      </c>
      <c r="K22" s="92">
        <f t="shared" si="0"/>
        <v>25.333333333333332</v>
      </c>
      <c r="L22" s="38"/>
      <c r="M22" s="38"/>
      <c r="N22" s="38"/>
      <c r="O22" s="38"/>
      <c r="P22"/>
      <c r="Q22"/>
      <c r="R22"/>
      <c r="S22"/>
      <c r="T22"/>
    </row>
    <row r="23" spans="1:20" x14ac:dyDescent="0.25">
      <c r="A23" s="54" t="s">
        <v>54</v>
      </c>
      <c r="B23" s="42" t="s">
        <v>53</v>
      </c>
      <c r="C23" s="55">
        <v>2</v>
      </c>
      <c r="D23" s="55">
        <f t="shared" ref="D23:D24" si="1">+$J$20</f>
        <v>50</v>
      </c>
      <c r="E23" s="55">
        <f>C23*D23</f>
        <v>100</v>
      </c>
      <c r="F23" s="151"/>
      <c r="G23" s="38"/>
      <c r="H23" s="93" t="s">
        <v>162</v>
      </c>
      <c r="I23" s="91"/>
      <c r="J23" s="91">
        <v>100</v>
      </c>
      <c r="K23" s="92">
        <f t="shared" si="0"/>
        <v>26.666666666666668</v>
      </c>
      <c r="L23" s="38"/>
      <c r="M23" s="38"/>
      <c r="N23" s="38"/>
      <c r="O23" s="38"/>
      <c r="P23"/>
      <c r="Q23"/>
      <c r="R23"/>
      <c r="S23"/>
      <c r="T23"/>
    </row>
    <row r="24" spans="1:20" ht="31.5" x14ac:dyDescent="0.25">
      <c r="A24" s="54" t="s">
        <v>56</v>
      </c>
      <c r="B24" s="42" t="s">
        <v>53</v>
      </c>
      <c r="C24" s="55">
        <v>2</v>
      </c>
      <c r="D24" s="55">
        <f t="shared" si="1"/>
        <v>50</v>
      </c>
      <c r="E24" s="55">
        <f>C24*D24</f>
        <v>100</v>
      </c>
      <c r="F24" s="151"/>
      <c r="G24" s="38"/>
      <c r="H24" s="90" t="s">
        <v>163</v>
      </c>
      <c r="I24" s="91"/>
      <c r="J24" s="91">
        <v>90</v>
      </c>
      <c r="K24" s="92">
        <f t="shared" si="0"/>
        <v>24</v>
      </c>
      <c r="L24" s="38"/>
      <c r="M24" s="38"/>
      <c r="N24" s="38"/>
      <c r="O24" s="38"/>
      <c r="P24"/>
      <c r="Q24"/>
      <c r="R24"/>
      <c r="S24"/>
      <c r="T24"/>
    </row>
    <row r="25" spans="1:20" x14ac:dyDescent="0.25">
      <c r="A25" s="56" t="s">
        <v>58</v>
      </c>
      <c r="B25" s="135"/>
      <c r="C25" s="136"/>
      <c r="D25" s="137"/>
      <c r="E25" s="57">
        <f>SUM(E26+E27+E28)</f>
        <v>1200</v>
      </c>
      <c r="F25" s="151"/>
      <c r="G25" s="38"/>
      <c r="H25" s="90" t="s">
        <v>164</v>
      </c>
      <c r="I25" s="91"/>
      <c r="J25" s="91">
        <v>90</v>
      </c>
      <c r="K25" s="92">
        <f t="shared" si="0"/>
        <v>24</v>
      </c>
      <c r="L25" s="38"/>
      <c r="M25" s="38"/>
      <c r="N25" s="38"/>
      <c r="O25" s="38"/>
      <c r="P25"/>
      <c r="Q25"/>
      <c r="R25"/>
      <c r="S25"/>
      <c r="T25"/>
    </row>
    <row r="26" spans="1:20" x14ac:dyDescent="0.25">
      <c r="A26" s="54" t="s">
        <v>59</v>
      </c>
      <c r="B26" s="42" t="s">
        <v>53</v>
      </c>
      <c r="C26" s="55">
        <v>4</v>
      </c>
      <c r="D26" s="55">
        <f t="shared" ref="D26:D28" si="2">+$J$20</f>
        <v>50</v>
      </c>
      <c r="E26" s="55">
        <f>C26*D26</f>
        <v>200</v>
      </c>
      <c r="F26" s="151"/>
      <c r="G26" s="38"/>
      <c r="H26" s="94" t="s">
        <v>165</v>
      </c>
      <c r="I26" s="91"/>
      <c r="J26" s="91">
        <v>90</v>
      </c>
      <c r="K26" s="92">
        <f>+J26/$B$14</f>
        <v>24</v>
      </c>
      <c r="L26" s="38"/>
      <c r="M26" s="38"/>
      <c r="N26" s="38"/>
      <c r="O26" s="38"/>
    </row>
    <row r="27" spans="1:20" x14ac:dyDescent="0.25">
      <c r="A27" s="54" t="s">
        <v>60</v>
      </c>
      <c r="B27" s="42" t="s">
        <v>53</v>
      </c>
      <c r="C27" s="55">
        <v>10</v>
      </c>
      <c r="D27" s="55">
        <f t="shared" si="2"/>
        <v>50</v>
      </c>
      <c r="E27" s="55">
        <f>C27*D27</f>
        <v>500</v>
      </c>
      <c r="F27" s="151"/>
      <c r="G27" s="38"/>
      <c r="H27" s="94" t="s">
        <v>166</v>
      </c>
      <c r="I27" s="91" t="s">
        <v>87</v>
      </c>
      <c r="J27" s="91">
        <v>7</v>
      </c>
      <c r="K27" s="92">
        <f t="shared" si="0"/>
        <v>1.8666666666666667</v>
      </c>
      <c r="L27" s="38"/>
      <c r="M27" s="38"/>
      <c r="N27" s="38"/>
      <c r="O27" s="38"/>
    </row>
    <row r="28" spans="1:20" x14ac:dyDescent="0.25">
      <c r="A28" s="54" t="s">
        <v>61</v>
      </c>
      <c r="B28" s="42" t="s">
        <v>53</v>
      </c>
      <c r="C28" s="55">
        <v>10</v>
      </c>
      <c r="D28" s="55">
        <f t="shared" si="2"/>
        <v>50</v>
      </c>
      <c r="E28" s="55">
        <f>C28*D28</f>
        <v>500</v>
      </c>
      <c r="F28" s="151"/>
      <c r="G28" s="38"/>
      <c r="H28" s="90" t="s">
        <v>167</v>
      </c>
      <c r="I28" s="91" t="s">
        <v>168</v>
      </c>
      <c r="J28" s="91">
        <v>97.67</v>
      </c>
      <c r="K28" s="92">
        <f t="shared" si="0"/>
        <v>26.045333333333335</v>
      </c>
      <c r="L28" s="38"/>
      <c r="M28" s="38"/>
      <c r="N28" s="38"/>
      <c r="O28" s="38"/>
    </row>
    <row r="29" spans="1:20" x14ac:dyDescent="0.25">
      <c r="A29" s="56" t="s">
        <v>62</v>
      </c>
      <c r="B29" s="135"/>
      <c r="C29" s="136"/>
      <c r="D29" s="137"/>
      <c r="E29" s="57">
        <f>SUM(E30+E31+E32+E33)</f>
        <v>1400</v>
      </c>
      <c r="F29" s="151"/>
      <c r="G29" s="38"/>
      <c r="H29" s="90" t="s">
        <v>169</v>
      </c>
      <c r="I29" s="91"/>
      <c r="J29" s="91">
        <v>80</v>
      </c>
      <c r="K29" s="92">
        <f t="shared" si="0"/>
        <v>21.333333333333332</v>
      </c>
      <c r="L29" s="38"/>
      <c r="M29" s="38"/>
      <c r="N29" s="38"/>
      <c r="O29" s="38"/>
    </row>
    <row r="30" spans="1:20" x14ac:dyDescent="0.25">
      <c r="A30" s="54" t="s">
        <v>63</v>
      </c>
      <c r="B30" s="42" t="s">
        <v>53</v>
      </c>
      <c r="C30" s="55">
        <v>2</v>
      </c>
      <c r="D30" s="55">
        <f t="shared" ref="D30:D33" si="3">+$J$20</f>
        <v>50</v>
      </c>
      <c r="E30" s="55">
        <f>C30*D30</f>
        <v>100</v>
      </c>
      <c r="F30" s="151"/>
      <c r="G30" s="38"/>
      <c r="H30" s="95" t="s">
        <v>170</v>
      </c>
      <c r="I30" s="91" t="s">
        <v>168</v>
      </c>
      <c r="J30" s="96">
        <v>145.66999999999999</v>
      </c>
      <c r="K30" s="92">
        <f t="shared" si="0"/>
        <v>38.845333333333329</v>
      </c>
      <c r="L30" s="38"/>
      <c r="M30" s="38"/>
      <c r="N30" s="38"/>
      <c r="O30" s="38"/>
    </row>
    <row r="31" spans="1:20" x14ac:dyDescent="0.25">
      <c r="A31" s="54" t="s">
        <v>64</v>
      </c>
      <c r="B31" s="42" t="s">
        <v>53</v>
      </c>
      <c r="C31" s="55">
        <v>4</v>
      </c>
      <c r="D31" s="55">
        <f t="shared" si="3"/>
        <v>50</v>
      </c>
      <c r="E31" s="55">
        <f>C31*D31</f>
        <v>200</v>
      </c>
      <c r="F31" s="151"/>
      <c r="G31" s="38"/>
      <c r="H31" s="97" t="s">
        <v>171</v>
      </c>
      <c r="I31" s="91" t="s">
        <v>168</v>
      </c>
      <c r="J31" s="96">
        <v>115.5</v>
      </c>
      <c r="K31" s="92">
        <f t="shared" si="0"/>
        <v>30.8</v>
      </c>
      <c r="L31" s="38"/>
      <c r="M31" s="38"/>
      <c r="N31" s="38"/>
      <c r="O31" s="38"/>
    </row>
    <row r="32" spans="1:20" x14ac:dyDescent="0.25">
      <c r="A32" s="54" t="s">
        <v>65</v>
      </c>
      <c r="B32" s="42" t="s">
        <v>53</v>
      </c>
      <c r="C32" s="55">
        <v>14</v>
      </c>
      <c r="D32" s="55">
        <f t="shared" si="3"/>
        <v>50</v>
      </c>
      <c r="E32" s="55">
        <f>C32*D32</f>
        <v>700</v>
      </c>
      <c r="F32" s="151"/>
      <c r="G32" s="38"/>
      <c r="H32" s="97" t="s">
        <v>172</v>
      </c>
      <c r="I32" s="91" t="s">
        <v>168</v>
      </c>
      <c r="J32" s="91">
        <v>105</v>
      </c>
      <c r="K32" s="92">
        <f t="shared" si="0"/>
        <v>28</v>
      </c>
      <c r="L32" s="38"/>
      <c r="M32" s="38"/>
      <c r="N32" s="38"/>
      <c r="O32" s="38"/>
    </row>
    <row r="33" spans="1:16" x14ac:dyDescent="0.25">
      <c r="A33" s="54" t="s">
        <v>66</v>
      </c>
      <c r="B33" s="42" t="s">
        <v>53</v>
      </c>
      <c r="C33" s="55">
        <v>8</v>
      </c>
      <c r="D33" s="55">
        <f t="shared" si="3"/>
        <v>50</v>
      </c>
      <c r="E33" s="55">
        <f>C33*D33</f>
        <v>400</v>
      </c>
      <c r="F33" s="151"/>
      <c r="G33" s="38"/>
      <c r="H33" s="97" t="s">
        <v>198</v>
      </c>
      <c r="I33" s="91" t="s">
        <v>168</v>
      </c>
      <c r="J33" s="91">
        <v>105</v>
      </c>
      <c r="K33" s="92">
        <f t="shared" si="0"/>
        <v>28</v>
      </c>
      <c r="L33" s="38"/>
      <c r="M33" s="38"/>
      <c r="N33" s="38"/>
      <c r="O33" s="38"/>
    </row>
    <row r="34" spans="1:16" x14ac:dyDescent="0.25">
      <c r="A34" s="56" t="s">
        <v>67</v>
      </c>
      <c r="B34" s="135"/>
      <c r="C34" s="136"/>
      <c r="D34" s="137"/>
      <c r="E34" s="57">
        <f>SUM(E35+E36+E37+E38+E39+E40)</f>
        <v>2100</v>
      </c>
      <c r="F34" s="151"/>
      <c r="G34" s="38"/>
      <c r="H34" s="97" t="s">
        <v>173</v>
      </c>
      <c r="I34" s="98" t="s">
        <v>51</v>
      </c>
      <c r="J34" s="91">
        <v>15</v>
      </c>
      <c r="K34" s="92">
        <f t="shared" si="0"/>
        <v>4</v>
      </c>
      <c r="L34" s="38"/>
      <c r="M34" s="38"/>
      <c r="N34" s="38"/>
      <c r="O34" s="38"/>
    </row>
    <row r="35" spans="1:16" x14ac:dyDescent="0.25">
      <c r="A35" s="54" t="s">
        <v>68</v>
      </c>
      <c r="B35" s="42" t="s">
        <v>53</v>
      </c>
      <c r="C35" s="55">
        <v>7</v>
      </c>
      <c r="D35" s="55">
        <f t="shared" ref="D35:D39" si="4">+$J$20</f>
        <v>50</v>
      </c>
      <c r="E35" s="55">
        <f t="shared" ref="E35:E40" si="5">C35*D35</f>
        <v>350</v>
      </c>
      <c r="F35" s="151"/>
      <c r="G35" s="38"/>
      <c r="H35" s="90" t="s">
        <v>174</v>
      </c>
      <c r="I35" s="91"/>
      <c r="J35" s="91">
        <v>131.33000000000001</v>
      </c>
      <c r="K35" s="92">
        <f t="shared" si="0"/>
        <v>35.021333333333338</v>
      </c>
      <c r="L35" s="38"/>
      <c r="M35" s="38"/>
      <c r="N35" s="38"/>
      <c r="O35" s="38"/>
    </row>
    <row r="36" spans="1:16" x14ac:dyDescent="0.25">
      <c r="A36" s="54" t="s">
        <v>69</v>
      </c>
      <c r="B36" s="42" t="s">
        <v>53</v>
      </c>
      <c r="C36" s="55">
        <v>8</v>
      </c>
      <c r="D36" s="55">
        <f t="shared" si="4"/>
        <v>50</v>
      </c>
      <c r="E36" s="55">
        <f t="shared" si="5"/>
        <v>400</v>
      </c>
      <c r="F36" s="151"/>
      <c r="G36" s="38"/>
      <c r="H36" s="95" t="s">
        <v>175</v>
      </c>
      <c r="I36" s="91"/>
      <c r="J36" s="91">
        <v>40</v>
      </c>
      <c r="K36" s="92">
        <f t="shared" si="0"/>
        <v>10.666666666666666</v>
      </c>
      <c r="L36" s="38"/>
      <c r="M36" s="38"/>
      <c r="N36" s="38"/>
      <c r="O36" s="38"/>
    </row>
    <row r="37" spans="1:16" x14ac:dyDescent="0.25">
      <c r="A37" s="54" t="s">
        <v>70</v>
      </c>
      <c r="B37" s="42" t="s">
        <v>53</v>
      </c>
      <c r="C37" s="55">
        <v>2</v>
      </c>
      <c r="D37" s="55">
        <f t="shared" si="4"/>
        <v>50</v>
      </c>
      <c r="E37" s="55">
        <f t="shared" si="5"/>
        <v>100</v>
      </c>
      <c r="F37" s="151"/>
      <c r="G37" s="38"/>
      <c r="H37" s="90" t="s">
        <v>176</v>
      </c>
      <c r="I37" s="91"/>
      <c r="J37" s="91">
        <v>25</v>
      </c>
      <c r="K37" s="92">
        <f t="shared" si="0"/>
        <v>6.666666666666667</v>
      </c>
      <c r="L37" s="38"/>
      <c r="M37" s="38"/>
      <c r="N37" s="38"/>
      <c r="O37" s="38"/>
    </row>
    <row r="38" spans="1:16" x14ac:dyDescent="0.25">
      <c r="A38" s="54" t="s">
        <v>71</v>
      </c>
      <c r="B38" s="42" t="s">
        <v>53</v>
      </c>
      <c r="C38" s="55">
        <v>10</v>
      </c>
      <c r="D38" s="55">
        <f t="shared" si="4"/>
        <v>50</v>
      </c>
      <c r="E38" s="55">
        <f t="shared" si="5"/>
        <v>500</v>
      </c>
      <c r="F38" s="151"/>
      <c r="G38" s="38"/>
      <c r="H38" s="90" t="s">
        <v>177</v>
      </c>
      <c r="I38" s="91"/>
      <c r="J38" s="91">
        <v>2.52</v>
      </c>
      <c r="K38" s="92">
        <f t="shared" si="0"/>
        <v>0.67200000000000004</v>
      </c>
      <c r="L38" s="38"/>
      <c r="M38" s="38"/>
      <c r="N38" s="38"/>
      <c r="O38" s="38"/>
    </row>
    <row r="39" spans="1:16" x14ac:dyDescent="0.25">
      <c r="A39" s="54" t="s">
        <v>72</v>
      </c>
      <c r="B39" s="42" t="s">
        <v>53</v>
      </c>
      <c r="C39" s="55">
        <v>3</v>
      </c>
      <c r="D39" s="55">
        <f t="shared" si="4"/>
        <v>50</v>
      </c>
      <c r="E39" s="55">
        <f t="shared" si="5"/>
        <v>150</v>
      </c>
      <c r="F39" s="151"/>
      <c r="G39" s="38"/>
      <c r="H39" s="90" t="s">
        <v>178</v>
      </c>
      <c r="I39" s="91" t="s">
        <v>37</v>
      </c>
      <c r="J39" s="91">
        <v>0.05</v>
      </c>
      <c r="K39" s="92">
        <f t="shared" si="0"/>
        <v>1.3333333333333334E-2</v>
      </c>
      <c r="L39" s="38"/>
      <c r="M39" s="38"/>
      <c r="N39" s="38"/>
      <c r="O39" s="38"/>
    </row>
    <row r="40" spans="1:16" x14ac:dyDescent="0.25">
      <c r="A40" s="54" t="s">
        <v>73</v>
      </c>
      <c r="B40" s="42" t="s">
        <v>53</v>
      </c>
      <c r="C40" s="55">
        <v>15</v>
      </c>
      <c r="D40" s="55">
        <f>+$J$20-10</f>
        <v>40</v>
      </c>
      <c r="E40" s="55">
        <f t="shared" si="5"/>
        <v>600</v>
      </c>
      <c r="F40" s="152"/>
      <c r="G40" s="38"/>
      <c r="H40" s="97" t="s">
        <v>190</v>
      </c>
      <c r="I40" s="91"/>
      <c r="J40" s="91">
        <v>22</v>
      </c>
      <c r="K40" s="92">
        <f t="shared" si="0"/>
        <v>5.8666666666666663</v>
      </c>
      <c r="L40" s="38"/>
      <c r="M40" s="38"/>
      <c r="N40" s="38"/>
      <c r="O40" s="38"/>
    </row>
    <row r="41" spans="1:16" ht="31.5" x14ac:dyDescent="0.25">
      <c r="A41" s="49" t="s">
        <v>74</v>
      </c>
      <c r="B41" s="58"/>
      <c r="C41" s="51"/>
      <c r="D41" s="59"/>
      <c r="E41" s="49"/>
      <c r="F41" s="49">
        <f>SUM(E42+E43+E44+E45+E46)</f>
        <v>1290</v>
      </c>
      <c r="G41" s="38"/>
      <c r="H41" s="97" t="s">
        <v>179</v>
      </c>
      <c r="I41" s="98"/>
      <c r="J41" s="91">
        <v>67.84</v>
      </c>
      <c r="K41" s="92">
        <f t="shared" si="0"/>
        <v>18.090666666666667</v>
      </c>
      <c r="L41" s="38"/>
      <c r="M41" s="38"/>
      <c r="N41" s="38"/>
      <c r="O41" s="38"/>
    </row>
    <row r="42" spans="1:16" x14ac:dyDescent="0.25">
      <c r="A42" s="54" t="s">
        <v>75</v>
      </c>
      <c r="B42" s="42" t="s">
        <v>35</v>
      </c>
      <c r="C42" s="55">
        <v>3</v>
      </c>
      <c r="D42" s="55">
        <f>+J23</f>
        <v>100</v>
      </c>
      <c r="E42" s="55">
        <f>C42*D42</f>
        <v>300</v>
      </c>
      <c r="F42" s="133"/>
      <c r="G42" s="38"/>
      <c r="H42" s="90" t="s">
        <v>180</v>
      </c>
      <c r="I42" s="91"/>
      <c r="J42" s="91">
        <v>47.5</v>
      </c>
      <c r="K42" s="92">
        <f t="shared" si="0"/>
        <v>12.666666666666666</v>
      </c>
      <c r="L42" s="38"/>
      <c r="M42" s="38"/>
      <c r="N42" s="38"/>
      <c r="O42" s="38"/>
    </row>
    <row r="43" spans="1:16" x14ac:dyDescent="0.25">
      <c r="A43" s="54" t="s">
        <v>76</v>
      </c>
      <c r="B43" s="42" t="s">
        <v>35</v>
      </c>
      <c r="C43" s="55">
        <v>1</v>
      </c>
      <c r="D43" s="55">
        <f>+$J$24</f>
        <v>90</v>
      </c>
      <c r="E43" s="55">
        <f>C43*D43</f>
        <v>90</v>
      </c>
      <c r="F43" s="133"/>
      <c r="G43" s="38"/>
      <c r="H43" s="95" t="s">
        <v>181</v>
      </c>
      <c r="I43" s="91"/>
      <c r="J43" s="91">
        <v>73</v>
      </c>
      <c r="K43" s="92">
        <f t="shared" si="0"/>
        <v>19.466666666666665</v>
      </c>
      <c r="L43" s="38"/>
      <c r="M43" s="38"/>
      <c r="N43" s="38"/>
      <c r="O43" s="38"/>
    </row>
    <row r="44" spans="1:16" x14ac:dyDescent="0.25">
      <c r="A44" s="54" t="s">
        <v>77</v>
      </c>
      <c r="B44" s="42" t="s">
        <v>35</v>
      </c>
      <c r="C44" s="55">
        <v>2</v>
      </c>
      <c r="D44" s="55">
        <f t="shared" ref="D44:D46" si="6">+$J$24</f>
        <v>90</v>
      </c>
      <c r="E44" s="55">
        <f>C44*D44</f>
        <v>180</v>
      </c>
      <c r="F44" s="133"/>
      <c r="G44" s="38"/>
      <c r="H44" s="102" t="s">
        <v>182</v>
      </c>
      <c r="I44" s="91"/>
      <c r="J44" s="91">
        <v>388</v>
      </c>
      <c r="K44" s="92">
        <f t="shared" si="0"/>
        <v>103.46666666666667</v>
      </c>
      <c r="L44" s="38"/>
      <c r="M44" s="38"/>
      <c r="N44" s="38"/>
      <c r="O44" s="38"/>
      <c r="P44" s="39" t="s">
        <v>145</v>
      </c>
    </row>
    <row r="45" spans="1:16" x14ac:dyDescent="0.25">
      <c r="A45" s="54" t="s">
        <v>78</v>
      </c>
      <c r="B45" s="42" t="s">
        <v>35</v>
      </c>
      <c r="C45" s="55">
        <v>4</v>
      </c>
      <c r="D45" s="55">
        <f t="shared" si="6"/>
        <v>90</v>
      </c>
      <c r="E45" s="55">
        <f>C45*D45</f>
        <v>360</v>
      </c>
      <c r="F45" s="133"/>
      <c r="G45" s="38"/>
      <c r="H45" s="102" t="s">
        <v>183</v>
      </c>
      <c r="I45" s="91"/>
      <c r="J45" s="91">
        <v>107</v>
      </c>
      <c r="K45" s="92">
        <f t="shared" si="0"/>
        <v>28.533333333333335</v>
      </c>
      <c r="L45" s="38"/>
      <c r="M45" s="38"/>
      <c r="N45" s="38"/>
      <c r="O45" s="38"/>
    </row>
    <row r="46" spans="1:16" x14ac:dyDescent="0.25">
      <c r="A46" s="54" t="s">
        <v>79</v>
      </c>
      <c r="B46" s="42" t="s">
        <v>35</v>
      </c>
      <c r="C46" s="55">
        <v>4</v>
      </c>
      <c r="D46" s="55">
        <f t="shared" si="6"/>
        <v>90</v>
      </c>
      <c r="E46" s="55">
        <f>C46*D46</f>
        <v>360</v>
      </c>
      <c r="F46" s="133"/>
      <c r="G46" s="38"/>
      <c r="H46" s="102" t="str">
        <f>+A61</f>
        <v>‐ Campal</v>
      </c>
      <c r="I46" s="91"/>
      <c r="J46" s="91">
        <v>52.55</v>
      </c>
      <c r="K46" s="92">
        <f t="shared" si="0"/>
        <v>14.013333333333332</v>
      </c>
      <c r="L46" s="38"/>
      <c r="M46" s="38"/>
      <c r="N46" s="38"/>
      <c r="O46" s="38"/>
    </row>
    <row r="47" spans="1:16" x14ac:dyDescent="0.25">
      <c r="A47" s="49" t="s">
        <v>80</v>
      </c>
      <c r="B47" s="58"/>
      <c r="C47" s="59"/>
      <c r="D47" s="59"/>
      <c r="E47" s="49"/>
      <c r="F47" s="49">
        <f>SUM(E48+E50+E59)</f>
        <v>18349.310000000001</v>
      </c>
      <c r="G47" s="38"/>
      <c r="H47" s="102" t="str">
        <f t="shared" ref="H47" si="7">+A62</f>
        <v>‐ Ácido Giberelico</v>
      </c>
      <c r="I47" s="91"/>
      <c r="J47" s="91">
        <v>11.5</v>
      </c>
      <c r="K47" s="92">
        <f t="shared" si="0"/>
        <v>3.0666666666666669</v>
      </c>
      <c r="L47" s="38"/>
      <c r="M47" s="38"/>
      <c r="N47" s="38"/>
      <c r="O47" s="38"/>
    </row>
    <row r="48" spans="1:16" x14ac:dyDescent="0.25">
      <c r="A48" s="56" t="s">
        <v>81</v>
      </c>
      <c r="B48" s="134"/>
      <c r="C48" s="134"/>
      <c r="D48" s="134"/>
      <c r="E48" s="57">
        <f>E49</f>
        <v>8750</v>
      </c>
      <c r="F48" s="133"/>
      <c r="G48" s="38"/>
      <c r="H48" s="102" t="s">
        <v>193</v>
      </c>
      <c r="I48" s="91" t="s">
        <v>191</v>
      </c>
      <c r="J48" s="91">
        <v>83</v>
      </c>
      <c r="K48" s="92">
        <f t="shared" si="0"/>
        <v>22.133333333333333</v>
      </c>
      <c r="L48" s="38"/>
      <c r="M48" s="38"/>
      <c r="N48" s="38"/>
      <c r="O48" s="38"/>
    </row>
    <row r="49" spans="1:15" x14ac:dyDescent="0.25">
      <c r="A49" s="54" t="s">
        <v>82</v>
      </c>
      <c r="B49" s="42" t="s">
        <v>83</v>
      </c>
      <c r="C49" s="55">
        <v>1250</v>
      </c>
      <c r="D49" s="55">
        <f>+J27</f>
        <v>7</v>
      </c>
      <c r="E49" s="55">
        <f>C49*D49</f>
        <v>8750</v>
      </c>
      <c r="F49" s="133"/>
      <c r="G49" s="38"/>
      <c r="H49" s="102" t="s">
        <v>103</v>
      </c>
      <c r="I49" s="91"/>
      <c r="J49" s="91">
        <v>55</v>
      </c>
      <c r="K49" s="92">
        <f t="shared" si="0"/>
        <v>14.666666666666666</v>
      </c>
      <c r="L49" s="38"/>
      <c r="M49" s="38"/>
      <c r="N49" s="38"/>
      <c r="O49" s="38"/>
    </row>
    <row r="50" spans="1:15" x14ac:dyDescent="0.25">
      <c r="A50" s="56" t="s">
        <v>84</v>
      </c>
      <c r="B50" s="134"/>
      <c r="C50" s="134"/>
      <c r="D50" s="134"/>
      <c r="E50" s="60">
        <f>SUM(E51+E53+E57)</f>
        <v>7848.7199999999993</v>
      </c>
      <c r="F50" s="133"/>
      <c r="G50" s="38"/>
      <c r="H50" s="102" t="s">
        <v>104</v>
      </c>
      <c r="I50" s="91"/>
      <c r="J50" s="91">
        <v>102</v>
      </c>
      <c r="K50" s="92">
        <f t="shared" si="0"/>
        <v>27.2</v>
      </c>
      <c r="L50" s="38"/>
      <c r="M50" s="38"/>
      <c r="N50" s="38"/>
      <c r="O50" s="38"/>
    </row>
    <row r="51" spans="1:15" x14ac:dyDescent="0.25">
      <c r="A51" s="56" t="s">
        <v>85</v>
      </c>
      <c r="B51" s="61"/>
      <c r="C51" s="61"/>
      <c r="D51" s="61"/>
      <c r="E51" s="62">
        <f>E52</f>
        <v>5500</v>
      </c>
      <c r="F51" s="133"/>
      <c r="G51" s="38"/>
      <c r="H51" s="102" t="s">
        <v>192</v>
      </c>
      <c r="I51" s="91"/>
      <c r="J51" s="91"/>
      <c r="K51" s="92"/>
      <c r="L51" s="38"/>
      <c r="M51" s="38"/>
      <c r="N51" s="38"/>
      <c r="O51" s="38"/>
    </row>
    <row r="52" spans="1:15" x14ac:dyDescent="0.25">
      <c r="A52" s="54" t="s">
        <v>86</v>
      </c>
      <c r="B52" s="42" t="s">
        <v>87</v>
      </c>
      <c r="C52" s="55">
        <v>10000</v>
      </c>
      <c r="D52" s="55">
        <f>+J40/40</f>
        <v>0.55000000000000004</v>
      </c>
      <c r="E52" s="55">
        <f>C52*D52</f>
        <v>5500</v>
      </c>
      <c r="F52" s="133"/>
      <c r="G52" s="38"/>
      <c r="H52" s="102" t="s">
        <v>107</v>
      </c>
      <c r="I52" s="91"/>
      <c r="J52" s="91"/>
      <c r="K52" s="92"/>
      <c r="L52" s="38"/>
      <c r="M52" s="38"/>
      <c r="N52" s="38"/>
      <c r="O52" s="38"/>
    </row>
    <row r="53" spans="1:15" x14ac:dyDescent="0.25">
      <c r="A53" s="56" t="s">
        <v>88</v>
      </c>
      <c r="B53" s="61"/>
      <c r="C53" s="61"/>
      <c r="D53" s="61"/>
      <c r="E53" s="62">
        <f>SUM(E54+E55+E56)</f>
        <v>2318.7199999999998</v>
      </c>
      <c r="F53" s="133"/>
      <c r="G53" s="38"/>
      <c r="H53" s="102" t="s">
        <v>101</v>
      </c>
      <c r="I53" s="91"/>
      <c r="J53" s="91">
        <v>91</v>
      </c>
      <c r="K53" s="92"/>
      <c r="L53" s="38"/>
      <c r="M53" s="38"/>
      <c r="N53" s="38"/>
      <c r="O53" s="38"/>
    </row>
    <row r="54" spans="1:15" x14ac:dyDescent="0.25">
      <c r="A54" s="54" t="s">
        <v>89</v>
      </c>
      <c r="B54" s="42" t="s">
        <v>44</v>
      </c>
      <c r="C54" s="55">
        <v>9</v>
      </c>
      <c r="D54" s="76">
        <f>+J28</f>
        <v>97.67</v>
      </c>
      <c r="E54" s="55">
        <f>C54*D54</f>
        <v>879.03</v>
      </c>
      <c r="F54" s="133"/>
      <c r="G54" s="38"/>
      <c r="H54" s="102" t="s">
        <v>194</v>
      </c>
      <c r="I54" s="91"/>
      <c r="J54" s="91">
        <v>60</v>
      </c>
      <c r="K54" s="92"/>
      <c r="L54" s="38"/>
      <c r="M54" s="38"/>
      <c r="N54" s="38"/>
      <c r="O54" s="38"/>
    </row>
    <row r="55" spans="1:15" x14ac:dyDescent="0.25">
      <c r="A55" s="54" t="s">
        <v>151</v>
      </c>
      <c r="B55" s="42" t="s">
        <v>44</v>
      </c>
      <c r="C55" s="55">
        <v>7</v>
      </c>
      <c r="D55" s="76">
        <f>+J30</f>
        <v>145.66999999999999</v>
      </c>
      <c r="E55" s="55">
        <f>C55*D55</f>
        <v>1019.6899999999999</v>
      </c>
      <c r="F55" s="133"/>
      <c r="G55" s="38"/>
      <c r="H55" s="102"/>
      <c r="I55" s="91"/>
      <c r="J55" s="91"/>
      <c r="K55" s="92"/>
      <c r="L55" s="38"/>
      <c r="M55" s="38"/>
      <c r="N55" s="38"/>
      <c r="O55" s="38"/>
    </row>
    <row r="56" spans="1:15" x14ac:dyDescent="0.25">
      <c r="A56" s="54" t="s">
        <v>90</v>
      </c>
      <c r="B56" s="42" t="s">
        <v>44</v>
      </c>
      <c r="C56" s="55">
        <v>4</v>
      </c>
      <c r="D56" s="76">
        <f>+J33</f>
        <v>105</v>
      </c>
      <c r="E56" s="55">
        <f>C56*D56</f>
        <v>420</v>
      </c>
      <c r="F56" s="133"/>
      <c r="G56" s="38"/>
      <c r="H56" s="102" t="s">
        <v>184</v>
      </c>
      <c r="I56" s="91"/>
      <c r="J56" s="91">
        <v>39</v>
      </c>
      <c r="K56" s="92">
        <f>+J56/$B$14</f>
        <v>10.4</v>
      </c>
      <c r="L56" s="38"/>
      <c r="M56" s="38"/>
      <c r="N56" s="38"/>
      <c r="O56" s="38"/>
    </row>
    <row r="57" spans="1:15" x14ac:dyDescent="0.25">
      <c r="A57" s="56" t="s">
        <v>91</v>
      </c>
      <c r="B57" s="61"/>
      <c r="C57" s="61"/>
      <c r="D57" s="61"/>
      <c r="E57" s="62">
        <f>E58</f>
        <v>30</v>
      </c>
      <c r="F57" s="133"/>
      <c r="G57" s="38"/>
      <c r="H57" s="102" t="s">
        <v>185</v>
      </c>
      <c r="I57" s="91"/>
      <c r="J57" s="91">
        <v>47</v>
      </c>
      <c r="K57" s="92">
        <f>+J57/$B$14</f>
        <v>12.533333333333333</v>
      </c>
      <c r="L57" s="38"/>
      <c r="M57" s="38"/>
      <c r="N57" s="38"/>
      <c r="O57" s="38"/>
    </row>
    <row r="58" spans="1:15" x14ac:dyDescent="0.25">
      <c r="A58" s="54" t="s">
        <v>92</v>
      </c>
      <c r="B58" s="42" t="s">
        <v>93</v>
      </c>
      <c r="C58" s="55">
        <v>2</v>
      </c>
      <c r="D58" s="63">
        <f>+J34</f>
        <v>15</v>
      </c>
      <c r="E58" s="55">
        <f>C58*D58</f>
        <v>30</v>
      </c>
      <c r="F58" s="133"/>
      <c r="G58" s="38"/>
      <c r="H58" s="102" t="s">
        <v>186</v>
      </c>
      <c r="I58" s="91"/>
      <c r="J58" s="91">
        <v>47</v>
      </c>
      <c r="K58" s="92">
        <f>+J58/$B$14</f>
        <v>12.533333333333333</v>
      </c>
      <c r="L58" s="38"/>
      <c r="M58" s="38"/>
      <c r="N58" s="38"/>
      <c r="O58" s="38"/>
    </row>
    <row r="59" spans="1:15" x14ac:dyDescent="0.25">
      <c r="A59" s="56" t="s">
        <v>94</v>
      </c>
      <c r="B59" s="135"/>
      <c r="C59" s="136"/>
      <c r="D59" s="137"/>
      <c r="E59" s="57">
        <f>SUM(E60+E67+E70+E72)</f>
        <v>1750.5900000000001</v>
      </c>
      <c r="F59" s="133"/>
      <c r="G59" s="38"/>
      <c r="H59" s="102" t="s">
        <v>187</v>
      </c>
      <c r="I59" s="91"/>
      <c r="J59" s="91">
        <v>55</v>
      </c>
      <c r="K59" s="92">
        <f>+J59/$B$14</f>
        <v>14.666666666666666</v>
      </c>
      <c r="L59" s="38"/>
      <c r="M59" s="38"/>
      <c r="N59" s="38"/>
      <c r="O59" s="38"/>
    </row>
    <row r="60" spans="1:15" ht="16.5" thickBot="1" x14ac:dyDescent="0.3">
      <c r="A60" s="64" t="s">
        <v>95</v>
      </c>
      <c r="B60" s="61"/>
      <c r="C60" s="65"/>
      <c r="D60" s="65"/>
      <c r="E60" s="62">
        <f>SUM(E61+E62+E63+E64+E65+E66)</f>
        <v>942.59</v>
      </c>
      <c r="F60" s="133"/>
      <c r="G60" s="38"/>
      <c r="H60" s="103" t="s">
        <v>188</v>
      </c>
      <c r="I60" s="99"/>
      <c r="J60" s="99">
        <v>123</v>
      </c>
      <c r="K60" s="100">
        <f>+J60/$B$14</f>
        <v>32.799999999999997</v>
      </c>
      <c r="L60" s="38"/>
      <c r="M60" s="38"/>
      <c r="N60" s="38"/>
      <c r="O60" s="38"/>
    </row>
    <row r="61" spans="1:15" x14ac:dyDescent="0.25">
      <c r="A61" s="66" t="s">
        <v>96</v>
      </c>
      <c r="B61" s="42" t="s">
        <v>93</v>
      </c>
      <c r="C61" s="55">
        <v>2</v>
      </c>
      <c r="D61" s="55">
        <f>+J46</f>
        <v>52.55</v>
      </c>
      <c r="E61" s="55">
        <f t="shared" ref="E61:E66" si="8">C61*D61</f>
        <v>105.1</v>
      </c>
      <c r="F61" s="133"/>
      <c r="G61" s="38"/>
      <c r="H61" s="38"/>
      <c r="I61" s="38"/>
      <c r="J61" s="38"/>
      <c r="K61" s="38"/>
      <c r="L61" s="38"/>
      <c r="M61" s="38"/>
      <c r="N61" s="38"/>
      <c r="O61" s="38"/>
    </row>
    <row r="62" spans="1:15" x14ac:dyDescent="0.25">
      <c r="A62" s="66" t="s">
        <v>97</v>
      </c>
      <c r="B62" s="42" t="s">
        <v>49</v>
      </c>
      <c r="C62" s="55">
        <v>1</v>
      </c>
      <c r="D62" s="63">
        <f>+J47</f>
        <v>11.5</v>
      </c>
      <c r="E62" s="55">
        <f t="shared" si="8"/>
        <v>11.5</v>
      </c>
      <c r="F62" s="133"/>
      <c r="G62" s="38"/>
      <c r="H62" s="38"/>
      <c r="I62" s="38"/>
      <c r="J62" s="38"/>
      <c r="K62" s="38"/>
      <c r="L62" s="38"/>
      <c r="M62" s="38"/>
      <c r="N62" s="38"/>
      <c r="O62" s="38"/>
    </row>
    <row r="63" spans="1:15" ht="15" customHeight="1" x14ac:dyDescent="0.25">
      <c r="A63" s="66" t="s">
        <v>98</v>
      </c>
      <c r="B63" s="42" t="s">
        <v>93</v>
      </c>
      <c r="C63" s="55">
        <v>3</v>
      </c>
      <c r="D63" s="63">
        <v>97.33</v>
      </c>
      <c r="E63" s="55">
        <f t="shared" si="8"/>
        <v>291.99</v>
      </c>
      <c r="F63" s="133"/>
      <c r="G63"/>
      <c r="H63"/>
      <c r="I63"/>
      <c r="J63" s="38"/>
      <c r="K63" s="38"/>
      <c r="L63" s="38"/>
      <c r="M63" s="38"/>
      <c r="N63" s="38"/>
      <c r="O63" s="38"/>
    </row>
    <row r="64" spans="1:15" x14ac:dyDescent="0.25">
      <c r="A64" s="66" t="s">
        <v>99</v>
      </c>
      <c r="B64" s="42" t="s">
        <v>93</v>
      </c>
      <c r="C64" s="55">
        <v>2</v>
      </c>
      <c r="D64" s="63">
        <f>+J42</f>
        <v>47.5</v>
      </c>
      <c r="E64" s="55">
        <f t="shared" si="8"/>
        <v>95</v>
      </c>
      <c r="F64" s="133"/>
      <c r="G64"/>
      <c r="H64"/>
      <c r="I64"/>
      <c r="J64" s="38"/>
      <c r="K64" s="38"/>
      <c r="L64" s="38"/>
      <c r="M64" s="38"/>
      <c r="N64" s="38"/>
      <c r="O64" s="38"/>
    </row>
    <row r="65" spans="1:15" x14ac:dyDescent="0.25">
      <c r="A65" s="66" t="s">
        <v>100</v>
      </c>
      <c r="B65" s="42" t="s">
        <v>93</v>
      </c>
      <c r="C65" s="55">
        <v>2</v>
      </c>
      <c r="D65" s="63">
        <f>+J48</f>
        <v>83</v>
      </c>
      <c r="E65" s="55">
        <f t="shared" si="8"/>
        <v>166</v>
      </c>
      <c r="F65" s="133"/>
      <c r="G65"/>
      <c r="H65"/>
      <c r="I65"/>
      <c r="J65" s="38"/>
      <c r="K65" s="38"/>
      <c r="L65" s="38"/>
      <c r="M65" s="38"/>
      <c r="N65" s="38"/>
      <c r="O65" s="38"/>
    </row>
    <row r="66" spans="1:15" x14ac:dyDescent="0.25">
      <c r="A66" s="66" t="s">
        <v>101</v>
      </c>
      <c r="B66" s="42" t="s">
        <v>93</v>
      </c>
      <c r="C66" s="55">
        <v>3</v>
      </c>
      <c r="D66" s="55">
        <f>+J53</f>
        <v>91</v>
      </c>
      <c r="E66" s="55">
        <f t="shared" si="8"/>
        <v>273</v>
      </c>
      <c r="F66" s="133"/>
      <c r="G66"/>
      <c r="H66"/>
      <c r="I66"/>
      <c r="J66" s="38"/>
      <c r="K66" s="38"/>
      <c r="L66" s="38"/>
      <c r="M66" s="38"/>
      <c r="N66" s="38"/>
      <c r="O66" s="38"/>
    </row>
    <row r="67" spans="1:15" x14ac:dyDescent="0.25">
      <c r="A67" s="64" t="s">
        <v>102</v>
      </c>
      <c r="B67" s="61"/>
      <c r="C67" s="65"/>
      <c r="D67" s="65"/>
      <c r="E67" s="62">
        <f>SUM(E68+E69)</f>
        <v>628</v>
      </c>
      <c r="F67" s="133"/>
      <c r="G67"/>
      <c r="H67"/>
      <c r="I67"/>
      <c r="J67" s="38"/>
      <c r="K67" s="38"/>
      <c r="L67" s="38"/>
      <c r="M67" s="38"/>
      <c r="N67" s="38"/>
      <c r="O67" s="38"/>
    </row>
    <row r="68" spans="1:15" x14ac:dyDescent="0.25">
      <c r="A68" s="66" t="s">
        <v>103</v>
      </c>
      <c r="B68" s="42" t="s">
        <v>87</v>
      </c>
      <c r="C68" s="55">
        <v>4</v>
      </c>
      <c r="D68" s="55">
        <f>+J49</f>
        <v>55</v>
      </c>
      <c r="E68" s="55">
        <f>C68*D68</f>
        <v>220</v>
      </c>
      <c r="F68" s="133"/>
      <c r="G68"/>
      <c r="H68"/>
      <c r="I68"/>
      <c r="J68" s="38"/>
      <c r="K68" s="38"/>
      <c r="L68" s="38"/>
      <c r="M68" s="38"/>
      <c r="N68" s="38"/>
      <c r="O68" s="38"/>
    </row>
    <row r="69" spans="1:15" x14ac:dyDescent="0.25">
      <c r="A69" s="66" t="s">
        <v>104</v>
      </c>
      <c r="B69" s="42" t="s">
        <v>87</v>
      </c>
      <c r="C69" s="55">
        <v>4</v>
      </c>
      <c r="D69" s="55">
        <f>+J50</f>
        <v>102</v>
      </c>
      <c r="E69" s="55">
        <f>C69*D69</f>
        <v>408</v>
      </c>
      <c r="F69" s="133"/>
      <c r="G69" s="38"/>
      <c r="H69" s="38"/>
      <c r="I69" s="38"/>
      <c r="J69" s="38"/>
      <c r="K69" s="38"/>
      <c r="L69" s="38"/>
      <c r="M69" s="38"/>
      <c r="N69" s="38"/>
      <c r="O69" s="38"/>
    </row>
    <row r="70" spans="1:15" x14ac:dyDescent="0.25">
      <c r="A70" s="64" t="s">
        <v>105</v>
      </c>
      <c r="B70" s="61"/>
      <c r="C70" s="65"/>
      <c r="D70" s="65"/>
      <c r="E70" s="62">
        <f>E71</f>
        <v>60</v>
      </c>
      <c r="F70" s="133"/>
      <c r="G70" s="38"/>
      <c r="H70" s="38"/>
      <c r="I70" s="38"/>
      <c r="J70" s="38"/>
      <c r="K70" s="38"/>
      <c r="L70" s="38"/>
      <c r="M70" s="38"/>
      <c r="N70" s="38"/>
      <c r="O70" s="38"/>
    </row>
    <row r="71" spans="1:15" ht="30" x14ac:dyDescent="0.25">
      <c r="A71" s="27" t="s">
        <v>195</v>
      </c>
      <c r="B71" s="42" t="s">
        <v>93</v>
      </c>
      <c r="C71" s="55">
        <v>1</v>
      </c>
      <c r="D71" s="63">
        <f>+J54</f>
        <v>60</v>
      </c>
      <c r="E71" s="55">
        <f>C71*D71</f>
        <v>60</v>
      </c>
      <c r="F71" s="133"/>
      <c r="G71" s="38"/>
      <c r="H71" s="38"/>
      <c r="I71" s="38"/>
      <c r="J71" s="38"/>
      <c r="K71" s="38"/>
      <c r="L71" s="38"/>
      <c r="M71" s="38"/>
      <c r="N71" s="38"/>
      <c r="O71" s="38"/>
    </row>
    <row r="72" spans="1:15" x14ac:dyDescent="0.25">
      <c r="A72" s="67" t="s">
        <v>106</v>
      </c>
      <c r="B72" s="61"/>
      <c r="C72" s="65"/>
      <c r="D72" s="65"/>
      <c r="E72" s="62">
        <f>E73</f>
        <v>120</v>
      </c>
      <c r="F72" s="133"/>
      <c r="G72" s="38"/>
      <c r="H72" s="38"/>
      <c r="I72" s="38"/>
      <c r="J72" s="38"/>
      <c r="K72" s="38"/>
      <c r="L72" s="38"/>
      <c r="M72" s="38"/>
      <c r="N72" s="38"/>
      <c r="O72" s="38"/>
    </row>
    <row r="73" spans="1:15" x14ac:dyDescent="0.25">
      <c r="A73" s="66" t="s">
        <v>107</v>
      </c>
      <c r="B73" s="42" t="s">
        <v>93</v>
      </c>
      <c r="C73" s="55">
        <v>3</v>
      </c>
      <c r="D73" s="63">
        <f>+J36</f>
        <v>40</v>
      </c>
      <c r="E73" s="55">
        <f>C73*D73</f>
        <v>120</v>
      </c>
      <c r="F73" s="133"/>
      <c r="G73" s="38"/>
      <c r="H73" s="38"/>
      <c r="I73" s="38"/>
      <c r="J73" s="38"/>
      <c r="K73" s="38"/>
      <c r="L73" s="38"/>
      <c r="M73" s="38"/>
      <c r="N73" s="38"/>
      <c r="O73" s="38"/>
    </row>
    <row r="74" spans="1:15" x14ac:dyDescent="0.25">
      <c r="A74" s="49" t="s">
        <v>108</v>
      </c>
      <c r="B74" s="58"/>
      <c r="C74" s="59"/>
      <c r="D74" s="59"/>
      <c r="E74" s="49"/>
      <c r="F74" s="49">
        <f>E75</f>
        <v>156</v>
      </c>
      <c r="G74" s="38"/>
      <c r="H74" s="38"/>
      <c r="I74" s="38"/>
      <c r="J74" s="38"/>
      <c r="K74" s="38"/>
      <c r="L74" s="38"/>
      <c r="M74" s="38"/>
      <c r="N74" s="38"/>
      <c r="O74" s="38"/>
    </row>
    <row r="75" spans="1:15" x14ac:dyDescent="0.25">
      <c r="A75" s="54" t="s">
        <v>109</v>
      </c>
      <c r="B75" s="42" t="s">
        <v>47</v>
      </c>
      <c r="C75" s="55">
        <v>6000</v>
      </c>
      <c r="D75" s="55">
        <v>2.5999999999999999E-2</v>
      </c>
      <c r="E75" s="55">
        <f>C75*D75</f>
        <v>156</v>
      </c>
      <c r="F75" s="55"/>
      <c r="G75" s="38"/>
      <c r="H75" s="38"/>
      <c r="I75" s="38"/>
      <c r="J75" s="38"/>
      <c r="K75" s="38"/>
      <c r="L75" s="38"/>
      <c r="M75" s="38"/>
      <c r="N75" s="38"/>
      <c r="O75" s="38"/>
    </row>
    <row r="76" spans="1:15" x14ac:dyDescent="0.25">
      <c r="A76" s="49" t="s">
        <v>110</v>
      </c>
      <c r="B76" s="58"/>
      <c r="C76" s="59"/>
      <c r="D76" s="59"/>
      <c r="E76" s="49"/>
      <c r="F76" s="49">
        <f>SUM(E77+E78+E79)</f>
        <v>452.17391304347831</v>
      </c>
      <c r="G76" s="38"/>
      <c r="H76" s="38"/>
      <c r="I76" s="38"/>
      <c r="J76" s="38"/>
      <c r="K76" s="38"/>
      <c r="L76" s="38"/>
      <c r="M76" s="38"/>
      <c r="N76" s="38"/>
      <c r="O76" s="38"/>
    </row>
    <row r="77" spans="1:15" x14ac:dyDescent="0.25">
      <c r="A77" s="54" t="s">
        <v>141</v>
      </c>
      <c r="B77" s="42" t="s">
        <v>35</v>
      </c>
      <c r="C77" s="55">
        <v>0</v>
      </c>
      <c r="D77" s="55">
        <v>40</v>
      </c>
      <c r="E77" s="55">
        <f>C77*D77</f>
        <v>0</v>
      </c>
      <c r="F77" s="138"/>
      <c r="G77" s="38"/>
      <c r="H77" s="38"/>
      <c r="I77" s="38"/>
      <c r="J77" s="38"/>
      <c r="K77" s="38"/>
      <c r="L77" s="38"/>
      <c r="M77" s="38"/>
      <c r="N77" s="38"/>
      <c r="O77" s="38"/>
    </row>
    <row r="78" spans="1:15" x14ac:dyDescent="0.25">
      <c r="A78" s="54" t="s">
        <v>142</v>
      </c>
      <c r="B78" s="42" t="s">
        <v>55</v>
      </c>
      <c r="C78" s="55">
        <v>0</v>
      </c>
      <c r="D78" s="55">
        <v>70</v>
      </c>
      <c r="E78" s="55">
        <f>C78*D78</f>
        <v>0</v>
      </c>
      <c r="F78" s="138"/>
      <c r="G78" s="38"/>
      <c r="H78" s="38"/>
      <c r="I78" s="38"/>
      <c r="J78" s="38"/>
      <c r="K78" s="38"/>
      <c r="L78" s="38"/>
      <c r="M78" s="38"/>
      <c r="N78" s="38"/>
      <c r="O78" s="38"/>
    </row>
    <row r="79" spans="1:15" x14ac:dyDescent="0.25">
      <c r="A79" s="54" t="s">
        <v>111</v>
      </c>
      <c r="B79" s="61" t="s">
        <v>197</v>
      </c>
      <c r="C79" s="104">
        <f>+E10/11.5</f>
        <v>4521.739130434783</v>
      </c>
      <c r="D79" s="55">
        <v>0.1</v>
      </c>
      <c r="E79" s="76">
        <f>C79*D79</f>
        <v>452.17391304347831</v>
      </c>
      <c r="F79" s="138"/>
      <c r="G79" s="38"/>
      <c r="H79" s="38"/>
      <c r="I79" s="38"/>
      <c r="J79" s="38"/>
      <c r="K79" s="38"/>
      <c r="L79" s="38"/>
      <c r="M79" s="38"/>
      <c r="N79" s="38"/>
      <c r="O79" s="38"/>
    </row>
    <row r="80" spans="1:15" x14ac:dyDescent="0.25">
      <c r="A80" s="49" t="s">
        <v>112</v>
      </c>
      <c r="B80" s="58"/>
      <c r="C80" s="59"/>
      <c r="D80" s="59"/>
      <c r="E80" s="49"/>
      <c r="F80" s="49">
        <f>E81</f>
        <v>0</v>
      </c>
      <c r="G80" s="38"/>
      <c r="H80" s="38"/>
      <c r="I80" s="38"/>
      <c r="J80" s="38"/>
      <c r="K80" s="38"/>
      <c r="L80" s="38"/>
      <c r="M80" s="38"/>
      <c r="N80" s="38"/>
      <c r="O80" s="38"/>
    </row>
    <row r="81" spans="1:15" x14ac:dyDescent="0.25">
      <c r="A81" s="54" t="s">
        <v>113</v>
      </c>
      <c r="B81" s="42" t="s">
        <v>57</v>
      </c>
      <c r="C81" s="55">
        <v>1</v>
      </c>
      <c r="D81" s="55"/>
      <c r="E81" s="55">
        <f>D81</f>
        <v>0</v>
      </c>
      <c r="F81" s="55"/>
      <c r="G81" s="38"/>
      <c r="H81" s="38"/>
      <c r="I81" s="38"/>
      <c r="J81" s="38"/>
      <c r="K81" s="38"/>
      <c r="L81" s="38"/>
      <c r="M81" s="38"/>
      <c r="N81" s="38"/>
      <c r="O81" s="38"/>
    </row>
    <row r="82" spans="1:15" x14ac:dyDescent="0.25">
      <c r="A82" s="68" t="s">
        <v>114</v>
      </c>
      <c r="B82" s="139"/>
      <c r="C82" s="139"/>
      <c r="D82" s="139"/>
      <c r="E82" s="126">
        <f>SUM(F19+F20+F41+F47+F74+F76+F80)</f>
        <v>25347.483913043481</v>
      </c>
      <c r="F82" s="127"/>
      <c r="G82" s="38"/>
      <c r="H82" s="38"/>
      <c r="I82" s="38"/>
      <c r="J82" s="38"/>
      <c r="K82" s="38"/>
      <c r="L82" s="38"/>
      <c r="M82" s="38"/>
      <c r="N82" s="38"/>
      <c r="O82" s="38"/>
    </row>
    <row r="83" spans="1:15" x14ac:dyDescent="0.25">
      <c r="A83" s="140"/>
      <c r="B83" s="140"/>
      <c r="C83" s="140"/>
      <c r="D83" s="140"/>
      <c r="E83" s="140"/>
      <c r="F83" s="140"/>
      <c r="G83" s="38"/>
      <c r="H83" s="38"/>
      <c r="I83" s="38"/>
      <c r="J83" s="38"/>
      <c r="K83" s="38"/>
      <c r="L83" s="38"/>
      <c r="M83" s="38"/>
      <c r="N83" s="38"/>
      <c r="O83" s="38"/>
    </row>
    <row r="84" spans="1:15" x14ac:dyDescent="0.25">
      <c r="A84" s="141" t="s">
        <v>115</v>
      </c>
      <c r="B84" s="142"/>
      <c r="C84" s="142"/>
      <c r="D84" s="142"/>
      <c r="E84" s="142"/>
      <c r="F84" s="143"/>
      <c r="G84" s="38"/>
      <c r="H84" s="38"/>
      <c r="I84" s="38"/>
      <c r="J84" s="38"/>
      <c r="K84" s="38"/>
      <c r="L84" s="38"/>
      <c r="M84" s="38"/>
      <c r="N84" s="38"/>
      <c r="O84" s="38"/>
    </row>
    <row r="85" spans="1:15" x14ac:dyDescent="0.25">
      <c r="A85" s="69" t="s">
        <v>116</v>
      </c>
      <c r="B85" s="70" t="s">
        <v>117</v>
      </c>
      <c r="C85" s="41">
        <v>1</v>
      </c>
      <c r="D85" s="55"/>
      <c r="E85" s="121">
        <f>C85*D85</f>
        <v>0</v>
      </c>
      <c r="F85" s="122"/>
      <c r="G85" s="38"/>
      <c r="H85" s="38"/>
      <c r="I85" s="38"/>
      <c r="J85" s="38"/>
      <c r="K85" s="38"/>
      <c r="L85" s="38"/>
      <c r="M85" s="38"/>
      <c r="N85" s="38"/>
      <c r="O85" s="38"/>
    </row>
    <row r="86" spans="1:15" x14ac:dyDescent="0.25">
      <c r="A86" s="69" t="s">
        <v>118</v>
      </c>
      <c r="B86" s="71"/>
      <c r="C86" s="41">
        <f>E82</f>
        <v>25347.483913043481</v>
      </c>
      <c r="D86" s="55">
        <v>2</v>
      </c>
      <c r="E86" s="119">
        <f>C86*D86/100</f>
        <v>506.94967826086963</v>
      </c>
      <c r="F86" s="120"/>
      <c r="G86" s="38"/>
      <c r="H86" s="38"/>
      <c r="I86" s="38"/>
      <c r="J86" s="38"/>
      <c r="K86" s="38"/>
      <c r="L86" s="38"/>
      <c r="M86" s="38"/>
      <c r="N86" s="38"/>
      <c r="O86" s="38"/>
    </row>
    <row r="87" spans="1:15" x14ac:dyDescent="0.25">
      <c r="A87" s="69" t="s">
        <v>119</v>
      </c>
      <c r="B87" s="71"/>
      <c r="C87" s="41">
        <f>E82</f>
        <v>25347.483913043481</v>
      </c>
      <c r="D87" s="55">
        <v>2</v>
      </c>
      <c r="E87" s="119">
        <f>C87*D87/100</f>
        <v>506.94967826086963</v>
      </c>
      <c r="F87" s="120"/>
      <c r="G87" s="38"/>
      <c r="H87" s="38"/>
      <c r="I87" s="38"/>
      <c r="J87" s="38"/>
      <c r="K87" s="38"/>
      <c r="L87" s="38"/>
      <c r="M87" s="38"/>
      <c r="N87" s="38"/>
      <c r="O87" s="38"/>
    </row>
    <row r="88" spans="1:15" x14ac:dyDescent="0.25">
      <c r="A88" s="69" t="s">
        <v>120</v>
      </c>
      <c r="B88" s="71"/>
      <c r="C88" s="41">
        <f>E82</f>
        <v>25347.483913043481</v>
      </c>
      <c r="D88" s="55">
        <v>2</v>
      </c>
      <c r="E88" s="119">
        <f>C88*D88/100</f>
        <v>506.94967826086963</v>
      </c>
      <c r="F88" s="120"/>
      <c r="G88" s="38"/>
      <c r="H88" s="38"/>
      <c r="I88" s="38"/>
      <c r="J88" s="38"/>
      <c r="K88" s="38"/>
      <c r="L88" s="38"/>
      <c r="M88" s="38"/>
      <c r="N88" s="38"/>
      <c r="O88" s="38"/>
    </row>
    <row r="89" spans="1:15" x14ac:dyDescent="0.25">
      <c r="A89" s="69" t="s">
        <v>121</v>
      </c>
      <c r="B89" s="71"/>
      <c r="C89" s="41">
        <f>E82</f>
        <v>25347.483913043481</v>
      </c>
      <c r="D89" s="55"/>
      <c r="E89" s="121">
        <f>C89*D89/100</f>
        <v>0</v>
      </c>
      <c r="F89" s="122"/>
      <c r="G89" s="38"/>
      <c r="H89" s="38"/>
      <c r="I89" s="38"/>
      <c r="J89" s="38"/>
      <c r="K89" s="38"/>
      <c r="L89" s="38"/>
      <c r="M89" s="38"/>
      <c r="N89" s="38"/>
      <c r="O89" s="38"/>
    </row>
    <row r="90" spans="1:15" x14ac:dyDescent="0.25">
      <c r="A90" s="72" t="s">
        <v>122</v>
      </c>
      <c r="B90" s="123"/>
      <c r="C90" s="124"/>
      <c r="D90" s="125"/>
      <c r="E90" s="126">
        <f>SUM(E85+E86+E87+E88+E89)</f>
        <v>1520.8490347826089</v>
      </c>
      <c r="F90" s="127"/>
      <c r="G90" s="38"/>
      <c r="H90" s="38"/>
      <c r="I90" s="38"/>
      <c r="J90" s="38"/>
      <c r="K90" s="38"/>
      <c r="L90" s="38"/>
      <c r="M90" s="38"/>
      <c r="N90" s="38"/>
      <c r="O90" s="38"/>
    </row>
    <row r="91" spans="1:15" x14ac:dyDescent="0.25">
      <c r="A91" s="128"/>
      <c r="B91" s="128"/>
      <c r="C91" s="128"/>
      <c r="D91" s="128"/>
      <c r="E91" s="128"/>
      <c r="F91" s="128"/>
      <c r="G91" s="38"/>
      <c r="H91" s="38"/>
      <c r="I91" s="38"/>
      <c r="J91" s="38"/>
      <c r="K91" s="38"/>
      <c r="L91" s="38"/>
      <c r="M91" s="38"/>
      <c r="N91" s="38"/>
      <c r="O91" s="38"/>
    </row>
    <row r="92" spans="1:15" x14ac:dyDescent="0.25">
      <c r="A92" s="129" t="s">
        <v>123</v>
      </c>
      <c r="B92" s="130"/>
      <c r="C92" s="130"/>
      <c r="D92" s="130"/>
      <c r="E92" s="130"/>
      <c r="F92" s="131"/>
      <c r="G92" s="38"/>
      <c r="H92" s="38"/>
      <c r="I92" s="38"/>
      <c r="J92" s="38"/>
      <c r="K92" s="38"/>
      <c r="L92" s="38"/>
      <c r="M92" s="38"/>
      <c r="N92" s="38"/>
      <c r="O92" s="38"/>
    </row>
    <row r="93" spans="1:15" ht="15" customHeight="1" x14ac:dyDescent="0.25">
      <c r="A93" s="73" t="s">
        <v>143</v>
      </c>
      <c r="B93" s="132"/>
      <c r="C93" s="132"/>
      <c r="D93" s="132"/>
      <c r="E93" s="112">
        <f>E82</f>
        <v>25347.483913043481</v>
      </c>
      <c r="F93" s="112"/>
      <c r="G93" s="38"/>
      <c r="H93" s="38"/>
      <c r="I93" s="38"/>
      <c r="J93" s="38"/>
      <c r="K93" s="38"/>
      <c r="L93" s="38"/>
      <c r="M93" s="38"/>
      <c r="N93" s="38"/>
      <c r="O93" s="38"/>
    </row>
    <row r="94" spans="1:15" ht="15" customHeight="1" x14ac:dyDescent="0.25">
      <c r="A94" s="73" t="s">
        <v>144</v>
      </c>
      <c r="B94" s="132"/>
      <c r="C94" s="132"/>
      <c r="D94" s="132"/>
      <c r="E94" s="112">
        <f>E90</f>
        <v>1520.8490347826089</v>
      </c>
      <c r="F94" s="112"/>
      <c r="G94" s="38"/>
      <c r="H94" s="38"/>
      <c r="I94" s="38"/>
      <c r="J94" s="38"/>
      <c r="K94" s="38"/>
      <c r="L94" s="38"/>
      <c r="M94" s="38"/>
      <c r="N94" s="38"/>
      <c r="O94" s="38"/>
    </row>
    <row r="95" spans="1:15" ht="15.75" customHeight="1" x14ac:dyDescent="0.25">
      <c r="A95" s="74" t="s">
        <v>124</v>
      </c>
      <c r="B95" s="116"/>
      <c r="C95" s="116"/>
      <c r="D95" s="116"/>
      <c r="E95" s="117">
        <f>SUM(E93+E94)</f>
        <v>26868.332947826089</v>
      </c>
      <c r="F95" s="118"/>
      <c r="G95" s="38"/>
      <c r="H95" s="38"/>
      <c r="I95" s="38"/>
      <c r="J95" s="38"/>
      <c r="K95" s="38"/>
      <c r="L95" s="38"/>
      <c r="M95" s="38"/>
      <c r="N95" s="38"/>
      <c r="O95" s="38"/>
    </row>
    <row r="96" spans="1:15" ht="15.75" customHeight="1" x14ac:dyDescent="0.25">
      <c r="A96" s="111"/>
      <c r="B96" s="111"/>
      <c r="C96" s="111"/>
      <c r="D96" s="111"/>
      <c r="E96" s="111"/>
      <c r="F96" s="111"/>
      <c r="G96" s="38"/>
      <c r="H96" s="38"/>
      <c r="I96" s="38"/>
      <c r="J96" s="38"/>
      <c r="K96" s="38"/>
      <c r="L96" s="38"/>
      <c r="M96" s="38"/>
      <c r="N96" s="38"/>
      <c r="O96" s="38"/>
    </row>
    <row r="97" spans="1:15" x14ac:dyDescent="0.25">
      <c r="A97" s="112" t="s">
        <v>125</v>
      </c>
      <c r="B97" s="112"/>
      <c r="C97" s="112"/>
      <c r="D97" s="112"/>
      <c r="E97" s="112"/>
      <c r="F97" s="112"/>
      <c r="G97" s="38"/>
      <c r="H97" s="38"/>
      <c r="I97" s="38"/>
      <c r="J97" s="38"/>
      <c r="K97" s="38"/>
      <c r="L97" s="38"/>
      <c r="M97" s="38"/>
      <c r="N97" s="38"/>
      <c r="O97" s="38"/>
    </row>
    <row r="98" spans="1:15" ht="16.5" customHeight="1" x14ac:dyDescent="0.25">
      <c r="A98" s="56" t="s">
        <v>126</v>
      </c>
      <c r="B98" s="78">
        <f>+MEDIO!B98</f>
        <v>1.02</v>
      </c>
      <c r="C98" s="113" t="s">
        <v>127</v>
      </c>
      <c r="D98" s="114"/>
      <c r="E98" s="114"/>
      <c r="F98" s="115"/>
      <c r="G98" s="38"/>
      <c r="H98" s="38"/>
      <c r="I98" s="38"/>
      <c r="J98" s="38"/>
      <c r="K98" s="38"/>
      <c r="L98" s="38"/>
      <c r="M98" s="38"/>
      <c r="N98" s="38"/>
      <c r="O98" s="38"/>
    </row>
    <row r="99" spans="1:15" ht="15.75" customHeight="1" x14ac:dyDescent="0.25">
      <c r="A99" s="56" t="s">
        <v>128</v>
      </c>
      <c r="B99" s="57">
        <f>E10</f>
        <v>52000</v>
      </c>
      <c r="C99" s="113" t="s">
        <v>129</v>
      </c>
      <c r="D99" s="114"/>
      <c r="E99" s="114"/>
      <c r="F99" s="115"/>
      <c r="G99" s="38"/>
      <c r="H99" s="38"/>
      <c r="I99" s="38"/>
      <c r="J99" s="38"/>
      <c r="K99" s="38"/>
      <c r="L99" s="38"/>
      <c r="M99" s="38"/>
      <c r="N99" s="38"/>
      <c r="O99" s="38"/>
    </row>
    <row r="100" spans="1:15" ht="15.75" customHeight="1" x14ac:dyDescent="0.25">
      <c r="A100" s="56" t="s">
        <v>130</v>
      </c>
      <c r="B100" s="57">
        <f>B98*B99</f>
        <v>53040</v>
      </c>
      <c r="C100" s="113" t="s">
        <v>131</v>
      </c>
      <c r="D100" s="114"/>
      <c r="E100" s="114"/>
      <c r="F100" s="115"/>
      <c r="G100" s="38"/>
      <c r="H100" s="38"/>
      <c r="I100" s="38"/>
      <c r="J100" s="38"/>
      <c r="K100" s="38"/>
      <c r="L100" s="38"/>
      <c r="M100" s="38"/>
      <c r="N100" s="38"/>
      <c r="O100" s="38"/>
    </row>
    <row r="101" spans="1:15" ht="15.75" customHeight="1" x14ac:dyDescent="0.25">
      <c r="A101" s="56" t="s">
        <v>132</v>
      </c>
      <c r="B101" s="216">
        <f>E95</f>
        <v>26868.332947826089</v>
      </c>
      <c r="C101" s="113" t="s">
        <v>133</v>
      </c>
      <c r="D101" s="114"/>
      <c r="E101" s="114"/>
      <c r="F101" s="115"/>
      <c r="G101" s="38"/>
      <c r="H101" s="38"/>
      <c r="I101" s="38"/>
      <c r="J101" s="38"/>
      <c r="K101" s="38"/>
      <c r="L101" s="38"/>
      <c r="M101" s="38"/>
      <c r="N101" s="38"/>
      <c r="O101" s="38"/>
    </row>
    <row r="102" spans="1:15" x14ac:dyDescent="0.25">
      <c r="A102" s="56" t="s">
        <v>134</v>
      </c>
      <c r="B102" s="216">
        <f>B100-B101</f>
        <v>26171.667052173911</v>
      </c>
      <c r="C102" s="107" t="s">
        <v>135</v>
      </c>
      <c r="D102" s="108"/>
      <c r="E102" s="108"/>
      <c r="F102" s="109"/>
      <c r="G102" s="38"/>
      <c r="H102" s="38"/>
      <c r="I102" s="38"/>
      <c r="J102" s="38"/>
      <c r="K102" s="38"/>
      <c r="L102" s="38"/>
      <c r="M102" s="38"/>
      <c r="N102" s="38"/>
      <c r="O102" s="38"/>
    </row>
    <row r="103" spans="1:15" ht="9" customHeight="1" x14ac:dyDescent="0.25">
      <c r="A103" s="75"/>
      <c r="B103" s="75"/>
      <c r="C103" s="75"/>
      <c r="D103" s="75"/>
      <c r="E103" s="75"/>
      <c r="G103" s="38"/>
      <c r="H103" s="38"/>
      <c r="I103" s="38"/>
      <c r="J103" s="38"/>
      <c r="K103" s="38"/>
      <c r="L103" s="38"/>
      <c r="M103" s="38"/>
      <c r="N103" s="38"/>
      <c r="O103" s="38"/>
    </row>
    <row r="104" spans="1:15" x14ac:dyDescent="0.25">
      <c r="A104" s="110" t="s">
        <v>136</v>
      </c>
      <c r="B104" s="110"/>
      <c r="C104" s="110"/>
      <c r="D104" s="110"/>
      <c r="E104" s="110"/>
      <c r="F104" s="110"/>
      <c r="G104" s="38"/>
      <c r="H104" s="38"/>
      <c r="I104" s="38"/>
      <c r="J104" s="38"/>
      <c r="K104" s="38"/>
      <c r="L104" s="38"/>
      <c r="M104" s="38"/>
      <c r="N104" s="38"/>
      <c r="O104" s="38"/>
    </row>
    <row r="105" spans="1:15" x14ac:dyDescent="0.25">
      <c r="A105" s="110" t="s">
        <v>150</v>
      </c>
      <c r="B105" s="110"/>
      <c r="C105" s="110"/>
      <c r="D105" s="110"/>
      <c r="E105" s="110"/>
      <c r="F105" s="110"/>
      <c r="G105" s="38"/>
      <c r="H105" s="38"/>
      <c r="I105" s="38"/>
      <c r="J105" s="38"/>
      <c r="K105" s="38"/>
      <c r="L105" s="38"/>
      <c r="M105" s="38"/>
      <c r="N105" s="38"/>
      <c r="O105" s="38"/>
    </row>
    <row r="106" spans="1:15" x14ac:dyDescent="0.25">
      <c r="G106" s="38"/>
      <c r="H106" s="38"/>
      <c r="I106" s="38"/>
      <c r="J106" s="38"/>
      <c r="K106" s="38"/>
      <c r="L106" s="38"/>
      <c r="M106" s="38"/>
      <c r="N106" s="38"/>
      <c r="O106" s="38"/>
    </row>
  </sheetData>
  <mergeCells count="66">
    <mergeCell ref="B5:C5"/>
    <mergeCell ref="E5:F5"/>
    <mergeCell ref="A1:F1"/>
    <mergeCell ref="A2:F2"/>
    <mergeCell ref="A3:F3"/>
    <mergeCell ref="B4:C4"/>
    <mergeCell ref="E4:F4"/>
    <mergeCell ref="B6:C6"/>
    <mergeCell ref="E6:F6"/>
    <mergeCell ref="B7:C7"/>
    <mergeCell ref="E7:F7"/>
    <mergeCell ref="B8:C8"/>
    <mergeCell ref="E8:F8"/>
    <mergeCell ref="A15:F15"/>
    <mergeCell ref="B9:C9"/>
    <mergeCell ref="E9:F9"/>
    <mergeCell ref="B10:C10"/>
    <mergeCell ref="E10:F10"/>
    <mergeCell ref="B11:C11"/>
    <mergeCell ref="E11:F11"/>
    <mergeCell ref="B12:C12"/>
    <mergeCell ref="E12:F12"/>
    <mergeCell ref="B13:C13"/>
    <mergeCell ref="E13:F13"/>
    <mergeCell ref="B14:F14"/>
    <mergeCell ref="A16:F16"/>
    <mergeCell ref="B18:F18"/>
    <mergeCell ref="B21:D21"/>
    <mergeCell ref="F21:F40"/>
    <mergeCell ref="B25:D25"/>
    <mergeCell ref="B29:D29"/>
    <mergeCell ref="B34:D34"/>
    <mergeCell ref="E86:F86"/>
    <mergeCell ref="F42:F46"/>
    <mergeCell ref="B48:D48"/>
    <mergeCell ref="F48:F73"/>
    <mergeCell ref="B50:D50"/>
    <mergeCell ref="B59:D59"/>
    <mergeCell ref="F77:F79"/>
    <mergeCell ref="B82:D82"/>
    <mergeCell ref="E82:F82"/>
    <mergeCell ref="A83:F83"/>
    <mergeCell ref="A84:F84"/>
    <mergeCell ref="E85:F85"/>
    <mergeCell ref="B95:D95"/>
    <mergeCell ref="E95:F95"/>
    <mergeCell ref="E87:F87"/>
    <mergeCell ref="E88:F88"/>
    <mergeCell ref="E89:F89"/>
    <mergeCell ref="B90:D90"/>
    <mergeCell ref="E90:F90"/>
    <mergeCell ref="A91:F91"/>
    <mergeCell ref="A92:F92"/>
    <mergeCell ref="B93:D93"/>
    <mergeCell ref="E93:F93"/>
    <mergeCell ref="B94:D94"/>
    <mergeCell ref="E94:F94"/>
    <mergeCell ref="C102:F102"/>
    <mergeCell ref="A104:F104"/>
    <mergeCell ref="A105:F105"/>
    <mergeCell ref="A96:F96"/>
    <mergeCell ref="A97:F97"/>
    <mergeCell ref="C98:F98"/>
    <mergeCell ref="C99:F99"/>
    <mergeCell ref="C100:F100"/>
    <mergeCell ref="C101:F101"/>
  </mergeCells>
  <pageMargins left="0.7" right="0.7" top="0.75" bottom="0.75" header="0.3" footer="0.3"/>
  <pageSetup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87674-2EF2-4D31-8931-46705F413C3A}">
  <dimension ref="A1:T106"/>
  <sheetViews>
    <sheetView topLeftCell="A7" workbookViewId="0">
      <selection activeCell="A15" sqref="A15:F15"/>
    </sheetView>
  </sheetViews>
  <sheetFormatPr baseColWidth="10" defaultColWidth="11.42578125" defaultRowHeight="15" x14ac:dyDescent="0.25"/>
  <cols>
    <col min="1" max="1" width="41.140625" style="2" customWidth="1"/>
    <col min="2" max="2" width="20.85546875" style="2" customWidth="1"/>
    <col min="3" max="3" width="17.42578125" style="2" customWidth="1"/>
    <col min="4" max="4" width="24.140625" style="2" customWidth="1"/>
    <col min="5" max="5" width="17.85546875" style="2" customWidth="1"/>
    <col min="6" max="6" width="13.85546875" style="2" customWidth="1"/>
    <col min="7" max="7" width="26.42578125" style="2" customWidth="1"/>
    <col min="8" max="8" width="20.5703125" style="2" customWidth="1"/>
    <col min="9" max="9" width="11" style="2" customWidth="1"/>
    <col min="10" max="10" width="15.5703125" style="2" customWidth="1"/>
    <col min="11" max="11" width="25.140625" style="2" customWidth="1"/>
    <col min="12" max="12" width="29.28515625" style="2" customWidth="1"/>
    <col min="13" max="13" width="17.28515625" style="2" customWidth="1"/>
    <col min="14" max="14" width="20.7109375" style="2" customWidth="1"/>
    <col min="15" max="15" width="22.5703125" style="2" customWidth="1"/>
    <col min="16" max="16384" width="11.42578125" style="2"/>
  </cols>
  <sheetData>
    <row r="1" spans="1:20" ht="15.75" x14ac:dyDescent="0.25">
      <c r="A1" s="206" t="s">
        <v>0</v>
      </c>
      <c r="B1" s="206"/>
      <c r="C1" s="206"/>
      <c r="D1" s="206"/>
      <c r="E1" s="206"/>
      <c r="F1" s="206"/>
      <c r="G1" s="1"/>
    </row>
    <row r="2" spans="1:20" ht="15.75" x14ac:dyDescent="0.25">
      <c r="A2" s="207" t="s">
        <v>1</v>
      </c>
      <c r="B2" s="207"/>
      <c r="C2" s="207"/>
      <c r="D2" s="207"/>
      <c r="E2" s="207"/>
      <c r="F2" s="207"/>
      <c r="G2" s="1"/>
    </row>
    <row r="3" spans="1:20" ht="15.75" x14ac:dyDescent="0.25">
      <c r="A3" s="194" t="s">
        <v>1</v>
      </c>
      <c r="B3" s="194"/>
      <c r="C3" s="194"/>
      <c r="D3" s="194"/>
      <c r="E3" s="194"/>
      <c r="F3" s="194"/>
      <c r="G3" s="1"/>
    </row>
    <row r="4" spans="1:20" ht="14.25" customHeight="1" x14ac:dyDescent="0.25">
      <c r="A4" s="3" t="s">
        <v>2</v>
      </c>
      <c r="B4" s="208" t="s">
        <v>3</v>
      </c>
      <c r="C4" s="208"/>
      <c r="D4" s="4" t="s">
        <v>4</v>
      </c>
      <c r="E4" s="158" t="s">
        <v>5</v>
      </c>
      <c r="F4" s="158"/>
      <c r="G4" s="1"/>
    </row>
    <row r="5" spans="1:20" x14ac:dyDescent="0.25">
      <c r="A5" s="3" t="s">
        <v>6</v>
      </c>
      <c r="B5" s="158" t="s">
        <v>7</v>
      </c>
      <c r="C5" s="158"/>
      <c r="D5" s="4" t="s">
        <v>8</v>
      </c>
      <c r="E5" s="158" t="s">
        <v>9</v>
      </c>
      <c r="F5" s="158"/>
      <c r="G5" s="1"/>
    </row>
    <row r="6" spans="1:20" x14ac:dyDescent="0.25">
      <c r="A6" s="3" t="s">
        <v>10</v>
      </c>
      <c r="B6" s="158" t="s">
        <v>11</v>
      </c>
      <c r="C6" s="158"/>
      <c r="D6" s="4" t="s">
        <v>12</v>
      </c>
      <c r="E6" s="158" t="s">
        <v>13</v>
      </c>
      <c r="F6" s="158"/>
      <c r="G6" s="1"/>
    </row>
    <row r="7" spans="1:20" ht="13.5" customHeight="1" x14ac:dyDescent="0.25">
      <c r="A7" s="3" t="s">
        <v>14</v>
      </c>
      <c r="B7" s="158">
        <v>4</v>
      </c>
      <c r="C7" s="158"/>
      <c r="D7" s="4" t="s">
        <v>15</v>
      </c>
      <c r="E7" s="158">
        <v>44400</v>
      </c>
      <c r="F7" s="158"/>
      <c r="G7" s="1"/>
    </row>
    <row r="8" spans="1:20" ht="12.75" customHeight="1" x14ac:dyDescent="0.25">
      <c r="A8" s="3" t="s">
        <v>16</v>
      </c>
      <c r="B8" s="158" t="s">
        <v>17</v>
      </c>
      <c r="C8" s="158"/>
      <c r="D8" s="4" t="s">
        <v>18</v>
      </c>
      <c r="E8" s="158" t="s">
        <v>19</v>
      </c>
      <c r="F8" s="158"/>
      <c r="G8" s="1"/>
    </row>
    <row r="9" spans="1:20" ht="14.25" customHeight="1" x14ac:dyDescent="0.25">
      <c r="A9" s="3" t="s">
        <v>20</v>
      </c>
      <c r="B9" s="158" t="s">
        <v>21</v>
      </c>
      <c r="C9" s="158"/>
      <c r="D9" s="4" t="s">
        <v>22</v>
      </c>
      <c r="E9" s="158"/>
      <c r="F9" s="158"/>
      <c r="G9" s="1"/>
    </row>
    <row r="10" spans="1:20" ht="13.5" customHeight="1" x14ac:dyDescent="0.25">
      <c r="A10" s="3" t="s">
        <v>23</v>
      </c>
      <c r="B10" s="158" t="s">
        <v>24</v>
      </c>
      <c r="C10" s="158"/>
      <c r="D10" s="4" t="s">
        <v>25</v>
      </c>
      <c r="E10" s="204">
        <v>33000</v>
      </c>
      <c r="F10" s="205"/>
      <c r="G10" s="1"/>
    </row>
    <row r="11" spans="1:20" ht="15" customHeight="1" x14ac:dyDescent="0.25">
      <c r="A11" s="3" t="s">
        <v>26</v>
      </c>
      <c r="B11" s="158" t="s">
        <v>27</v>
      </c>
      <c r="C11" s="158"/>
      <c r="D11" s="4" t="s">
        <v>28</v>
      </c>
      <c r="E11" s="204">
        <v>1.02</v>
      </c>
      <c r="F11" s="205"/>
      <c r="G11" s="1"/>
    </row>
    <row r="12" spans="1:20" ht="13.5" customHeight="1" x14ac:dyDescent="0.25">
      <c r="A12" s="3" t="s">
        <v>29</v>
      </c>
      <c r="B12" s="158" t="s">
        <v>30</v>
      </c>
      <c r="C12" s="158"/>
      <c r="D12" s="4" t="s">
        <v>31</v>
      </c>
      <c r="E12" s="158">
        <v>0.06</v>
      </c>
      <c r="F12" s="158"/>
      <c r="G12" s="1"/>
    </row>
    <row r="13" spans="1:20" ht="30" x14ac:dyDescent="0.25">
      <c r="A13" s="3" t="s">
        <v>32</v>
      </c>
      <c r="B13" s="158" t="s">
        <v>33</v>
      </c>
      <c r="C13" s="158"/>
      <c r="D13" s="4" t="s">
        <v>34</v>
      </c>
      <c r="E13" s="157">
        <f>+BAJO!E13</f>
        <v>45477</v>
      </c>
      <c r="F13" s="158"/>
      <c r="G13" s="1"/>
      <c r="P13"/>
      <c r="Q13"/>
      <c r="R13"/>
      <c r="S13"/>
      <c r="T13"/>
    </row>
    <row r="14" spans="1:20" x14ac:dyDescent="0.25">
      <c r="A14" s="3" t="s">
        <v>189</v>
      </c>
      <c r="B14" s="159">
        <v>3.75</v>
      </c>
      <c r="C14" s="159"/>
      <c r="D14" s="159"/>
      <c r="E14" s="159"/>
      <c r="F14" s="159"/>
      <c r="G14" s="1"/>
      <c r="P14"/>
      <c r="Q14"/>
      <c r="R14"/>
      <c r="S14"/>
      <c r="T14"/>
    </row>
    <row r="15" spans="1:20" x14ac:dyDescent="0.25">
      <c r="A15" s="203"/>
      <c r="B15" s="203"/>
      <c r="C15" s="203"/>
      <c r="D15" s="203"/>
      <c r="E15" s="203"/>
      <c r="F15" s="203"/>
      <c r="G15" s="1"/>
      <c r="P15"/>
      <c r="Q15"/>
      <c r="R15"/>
      <c r="S15"/>
      <c r="T15"/>
    </row>
    <row r="16" spans="1:20" ht="17.25" customHeight="1" x14ac:dyDescent="0.25">
      <c r="A16" s="194" t="s">
        <v>36</v>
      </c>
      <c r="B16" s="194"/>
      <c r="C16" s="194"/>
      <c r="D16" s="194"/>
      <c r="E16" s="194"/>
      <c r="F16" s="194"/>
      <c r="G16" s="1"/>
      <c r="H16" s="1"/>
      <c r="I16" s="1"/>
      <c r="J16" s="1"/>
      <c r="K16" s="1"/>
      <c r="L16" s="1"/>
      <c r="M16" s="1"/>
      <c r="N16" s="1"/>
      <c r="O16" s="1"/>
      <c r="P16"/>
      <c r="Q16"/>
      <c r="R16"/>
      <c r="S16"/>
      <c r="T16"/>
    </row>
    <row r="17" spans="1:20" ht="32.25" thickBot="1" x14ac:dyDescent="0.3">
      <c r="A17" s="7" t="s">
        <v>38</v>
      </c>
      <c r="B17" s="7" t="s">
        <v>39</v>
      </c>
      <c r="C17" s="7" t="s">
        <v>40</v>
      </c>
      <c r="D17" s="7" t="s">
        <v>41</v>
      </c>
      <c r="E17" s="7" t="s">
        <v>42</v>
      </c>
      <c r="F17" s="7" t="s">
        <v>43</v>
      </c>
      <c r="G17" s="1"/>
      <c r="H17" s="1"/>
      <c r="I17" s="1"/>
      <c r="J17" s="1"/>
      <c r="K17" s="1"/>
      <c r="L17" s="1"/>
      <c r="M17" s="1"/>
      <c r="N17" s="1"/>
      <c r="O17" s="1"/>
      <c r="P17"/>
      <c r="Q17"/>
      <c r="R17"/>
      <c r="S17"/>
      <c r="T17"/>
    </row>
    <row r="18" spans="1:20" ht="15.75" x14ac:dyDescent="0.25">
      <c r="A18" s="8" t="s">
        <v>45</v>
      </c>
      <c r="B18" s="195"/>
      <c r="C18" s="196"/>
      <c r="D18" s="196"/>
      <c r="E18" s="196"/>
      <c r="F18" s="197"/>
      <c r="G18" s="1"/>
      <c r="H18" s="83" t="s">
        <v>152</v>
      </c>
      <c r="I18" s="84" t="s">
        <v>153</v>
      </c>
      <c r="J18" s="85" t="s">
        <v>154</v>
      </c>
      <c r="K18" s="86" t="s">
        <v>155</v>
      </c>
      <c r="L18" s="1"/>
      <c r="M18" s="1"/>
      <c r="N18" s="1"/>
      <c r="O18" s="1"/>
      <c r="P18"/>
      <c r="Q18"/>
      <c r="R18"/>
      <c r="S18"/>
      <c r="T18"/>
    </row>
    <row r="19" spans="1:20" ht="15.75" x14ac:dyDescent="0.25">
      <c r="A19" s="9" t="s">
        <v>46</v>
      </c>
      <c r="B19" s="10"/>
      <c r="C19" s="11"/>
      <c r="D19" s="11"/>
      <c r="E19" s="12"/>
      <c r="F19" s="12"/>
      <c r="G19" s="1"/>
      <c r="H19" s="87" t="s">
        <v>156</v>
      </c>
      <c r="I19" s="88"/>
      <c r="J19" s="88">
        <f>+C9</f>
        <v>0</v>
      </c>
      <c r="K19" s="89" t="s">
        <v>157</v>
      </c>
      <c r="L19" s="1"/>
      <c r="M19" s="1"/>
      <c r="N19" s="1"/>
      <c r="O19" s="1"/>
      <c r="P19"/>
      <c r="Q19"/>
      <c r="R19"/>
      <c r="S19"/>
      <c r="T19"/>
    </row>
    <row r="20" spans="1:20" ht="15.75" x14ac:dyDescent="0.25">
      <c r="A20" s="13" t="s">
        <v>48</v>
      </c>
      <c r="B20" s="14"/>
      <c r="C20" s="15"/>
      <c r="D20" s="16"/>
      <c r="E20" s="16"/>
      <c r="F20" s="13">
        <f>SUM(E21+E25+E29+E34)</f>
        <v>4800</v>
      </c>
      <c r="G20" s="1"/>
      <c r="H20" s="90" t="s">
        <v>53</v>
      </c>
      <c r="I20" s="91" t="s">
        <v>158</v>
      </c>
      <c r="J20" s="91">
        <v>50</v>
      </c>
      <c r="K20" s="92">
        <f>+J20/$B$14</f>
        <v>13.333333333333334</v>
      </c>
      <c r="L20" s="1"/>
      <c r="M20" s="1"/>
      <c r="N20" s="1"/>
      <c r="O20" s="1"/>
      <c r="P20"/>
      <c r="Q20"/>
      <c r="R20"/>
      <c r="S20"/>
      <c r="T20"/>
    </row>
    <row r="21" spans="1:20" s="1" customFormat="1" ht="15.75" x14ac:dyDescent="0.25">
      <c r="A21" s="17" t="s">
        <v>50</v>
      </c>
      <c r="B21" s="198"/>
      <c r="C21" s="181"/>
      <c r="D21" s="199"/>
      <c r="E21" s="17">
        <f>SUM(E22+E23+E24)</f>
        <v>400</v>
      </c>
      <c r="F21" s="200"/>
      <c r="H21" s="90" t="s">
        <v>159</v>
      </c>
      <c r="I21" s="91" t="s">
        <v>160</v>
      </c>
      <c r="J21" s="91">
        <v>0.75</v>
      </c>
      <c r="K21" s="92">
        <f t="shared" ref="K21:K50" si="0">+J21/$B$14</f>
        <v>0.2</v>
      </c>
      <c r="P21"/>
      <c r="Q21"/>
      <c r="R21"/>
      <c r="S21"/>
      <c r="T21"/>
    </row>
    <row r="22" spans="1:20" x14ac:dyDescent="0.25">
      <c r="A22" s="18" t="s">
        <v>52</v>
      </c>
      <c r="B22" s="5" t="s">
        <v>53</v>
      </c>
      <c r="C22" s="19">
        <v>4</v>
      </c>
      <c r="D22" s="19">
        <f>+$J$20</f>
        <v>50</v>
      </c>
      <c r="E22" s="19">
        <f>C22*D22</f>
        <v>200</v>
      </c>
      <c r="F22" s="201"/>
      <c r="G22" s="1"/>
      <c r="H22" s="90" t="s">
        <v>161</v>
      </c>
      <c r="I22" s="91" t="s">
        <v>158</v>
      </c>
      <c r="J22" s="91">
        <v>95</v>
      </c>
      <c r="K22" s="92">
        <f t="shared" si="0"/>
        <v>25.333333333333332</v>
      </c>
      <c r="L22" s="1"/>
      <c r="M22" s="1"/>
      <c r="N22" s="1"/>
      <c r="O22" s="1"/>
      <c r="P22"/>
      <c r="Q22"/>
      <c r="R22"/>
      <c r="S22"/>
      <c r="T22"/>
    </row>
    <row r="23" spans="1:20" x14ac:dyDescent="0.25">
      <c r="A23" s="18" t="s">
        <v>54</v>
      </c>
      <c r="B23" s="5" t="s">
        <v>53</v>
      </c>
      <c r="C23" s="19">
        <v>2</v>
      </c>
      <c r="D23" s="19">
        <f t="shared" ref="D23:D24" si="1">+$J$20</f>
        <v>50</v>
      </c>
      <c r="E23" s="19">
        <f>C23*D23</f>
        <v>100</v>
      </c>
      <c r="F23" s="201"/>
      <c r="G23" s="1"/>
      <c r="H23" s="93" t="s">
        <v>162</v>
      </c>
      <c r="I23" s="91"/>
      <c r="J23" s="91">
        <v>100</v>
      </c>
      <c r="K23" s="92">
        <f t="shared" si="0"/>
        <v>26.666666666666668</v>
      </c>
      <c r="L23" s="1"/>
      <c r="M23" s="1"/>
      <c r="N23" s="1"/>
      <c r="O23" s="1"/>
      <c r="P23"/>
      <c r="Q23"/>
      <c r="R23"/>
      <c r="S23"/>
      <c r="T23"/>
    </row>
    <row r="24" spans="1:20" ht="30" x14ac:dyDescent="0.25">
      <c r="A24" s="18" t="s">
        <v>56</v>
      </c>
      <c r="B24" s="5" t="s">
        <v>53</v>
      </c>
      <c r="C24" s="19">
        <v>2</v>
      </c>
      <c r="D24" s="19">
        <f t="shared" si="1"/>
        <v>50</v>
      </c>
      <c r="E24" s="19">
        <f>C24*D24</f>
        <v>100</v>
      </c>
      <c r="F24" s="201"/>
      <c r="G24" s="1"/>
      <c r="H24" s="90" t="s">
        <v>163</v>
      </c>
      <c r="I24" s="91"/>
      <c r="J24" s="91">
        <v>90</v>
      </c>
      <c r="K24" s="92">
        <f t="shared" si="0"/>
        <v>24</v>
      </c>
      <c r="L24" s="1"/>
      <c r="M24" s="1"/>
      <c r="N24" s="1"/>
      <c r="O24" s="1"/>
      <c r="P24"/>
      <c r="Q24"/>
      <c r="R24"/>
      <c r="S24"/>
      <c r="T24"/>
    </row>
    <row r="25" spans="1:20" ht="15.75" x14ac:dyDescent="0.25">
      <c r="A25" s="20" t="s">
        <v>58</v>
      </c>
      <c r="B25" s="168"/>
      <c r="C25" s="169"/>
      <c r="D25" s="170"/>
      <c r="E25" s="21">
        <f>SUM(E26+E27+E28)</f>
        <v>1200</v>
      </c>
      <c r="F25" s="201"/>
      <c r="G25" s="1"/>
      <c r="H25" s="90" t="s">
        <v>164</v>
      </c>
      <c r="I25" s="91"/>
      <c r="J25" s="91">
        <v>90</v>
      </c>
      <c r="K25" s="92">
        <f t="shared" si="0"/>
        <v>24</v>
      </c>
      <c r="L25" s="1"/>
      <c r="M25" s="1"/>
      <c r="N25" s="1"/>
      <c r="O25" s="1"/>
      <c r="P25"/>
      <c r="Q25"/>
      <c r="R25"/>
      <c r="S25"/>
      <c r="T25"/>
    </row>
    <row r="26" spans="1:20" x14ac:dyDescent="0.25">
      <c r="A26" s="18" t="s">
        <v>59</v>
      </c>
      <c r="B26" s="5" t="s">
        <v>53</v>
      </c>
      <c r="C26" s="19">
        <v>4</v>
      </c>
      <c r="D26" s="19">
        <f t="shared" ref="D26:D28" si="2">+$J$20</f>
        <v>50</v>
      </c>
      <c r="E26" s="19">
        <f>C26*D26</f>
        <v>200</v>
      </c>
      <c r="F26" s="201"/>
      <c r="G26" s="1"/>
      <c r="H26" s="94" t="s">
        <v>165</v>
      </c>
      <c r="I26" s="91"/>
      <c r="J26" s="91">
        <v>90</v>
      </c>
      <c r="K26" s="92">
        <f t="shared" si="0"/>
        <v>24</v>
      </c>
      <c r="L26" s="1"/>
      <c r="M26" s="1"/>
      <c r="N26" s="1"/>
      <c r="O26" s="1"/>
    </row>
    <row r="27" spans="1:20" x14ac:dyDescent="0.25">
      <c r="A27" s="18" t="s">
        <v>60</v>
      </c>
      <c r="B27" s="5" t="s">
        <v>53</v>
      </c>
      <c r="C27" s="19">
        <v>10</v>
      </c>
      <c r="D27" s="19">
        <f t="shared" si="2"/>
        <v>50</v>
      </c>
      <c r="E27" s="19">
        <f>C27*D27</f>
        <v>500</v>
      </c>
      <c r="F27" s="201"/>
      <c r="G27" s="1"/>
      <c r="H27" s="94" t="s">
        <v>166</v>
      </c>
      <c r="I27" s="91" t="s">
        <v>87</v>
      </c>
      <c r="J27" s="91">
        <v>6</v>
      </c>
      <c r="K27" s="92">
        <f t="shared" si="0"/>
        <v>1.6</v>
      </c>
      <c r="L27" s="1"/>
      <c r="M27" s="1"/>
      <c r="N27" s="1"/>
      <c r="O27" s="1"/>
    </row>
    <row r="28" spans="1:20" x14ac:dyDescent="0.25">
      <c r="A28" s="18" t="s">
        <v>61</v>
      </c>
      <c r="B28" s="5" t="s">
        <v>53</v>
      </c>
      <c r="C28" s="19">
        <v>10</v>
      </c>
      <c r="D28" s="19">
        <f t="shared" si="2"/>
        <v>50</v>
      </c>
      <c r="E28" s="19">
        <f>C28*D28</f>
        <v>500</v>
      </c>
      <c r="F28" s="201"/>
      <c r="G28" s="1"/>
      <c r="H28" s="90" t="s">
        <v>167</v>
      </c>
      <c r="I28" s="91" t="s">
        <v>168</v>
      </c>
      <c r="J28" s="91">
        <v>97.67</v>
      </c>
      <c r="K28" s="92">
        <f t="shared" si="0"/>
        <v>26.045333333333335</v>
      </c>
      <c r="L28" s="1"/>
      <c r="M28" s="1"/>
      <c r="N28" s="1"/>
      <c r="O28" s="1"/>
    </row>
    <row r="29" spans="1:20" ht="15.75" x14ac:dyDescent="0.25">
      <c r="A29" s="20" t="s">
        <v>62</v>
      </c>
      <c r="B29" s="168"/>
      <c r="C29" s="169"/>
      <c r="D29" s="170"/>
      <c r="E29" s="21">
        <f>SUM(E30+E31+E32+E33)</f>
        <v>1100</v>
      </c>
      <c r="F29" s="201"/>
      <c r="G29" s="1"/>
      <c r="H29" s="90" t="s">
        <v>169</v>
      </c>
      <c r="I29" s="91"/>
      <c r="J29" s="91">
        <v>80</v>
      </c>
      <c r="K29" s="92">
        <f t="shared" si="0"/>
        <v>21.333333333333332</v>
      </c>
      <c r="L29" s="1"/>
      <c r="M29" s="1"/>
      <c r="N29" s="1"/>
      <c r="O29" s="1"/>
    </row>
    <row r="30" spans="1:20" x14ac:dyDescent="0.25">
      <c r="A30" s="18" t="s">
        <v>63</v>
      </c>
      <c r="B30" s="5" t="s">
        <v>53</v>
      </c>
      <c r="C30" s="19">
        <v>2</v>
      </c>
      <c r="D30" s="19">
        <f t="shared" ref="D30:D33" si="3">+$J$20</f>
        <v>50</v>
      </c>
      <c r="E30" s="19">
        <f>C30*D30</f>
        <v>100</v>
      </c>
      <c r="F30" s="201"/>
      <c r="G30" s="1"/>
      <c r="H30" s="95" t="s">
        <v>170</v>
      </c>
      <c r="I30" s="91" t="s">
        <v>168</v>
      </c>
      <c r="J30" s="96">
        <v>145.66999999999999</v>
      </c>
      <c r="K30" s="92">
        <f t="shared" si="0"/>
        <v>38.845333333333329</v>
      </c>
      <c r="L30" s="1"/>
      <c r="M30" s="1"/>
      <c r="N30" s="1"/>
      <c r="O30" s="1"/>
    </row>
    <row r="31" spans="1:20" x14ac:dyDescent="0.25">
      <c r="A31" s="18" t="s">
        <v>64</v>
      </c>
      <c r="B31" s="5" t="s">
        <v>53</v>
      </c>
      <c r="C31" s="19">
        <v>4</v>
      </c>
      <c r="D31" s="19">
        <f t="shared" si="3"/>
        <v>50</v>
      </c>
      <c r="E31" s="19">
        <f>C31*D31</f>
        <v>200</v>
      </c>
      <c r="F31" s="201"/>
      <c r="G31" s="1"/>
      <c r="H31" s="97" t="s">
        <v>171</v>
      </c>
      <c r="I31" s="91" t="s">
        <v>168</v>
      </c>
      <c r="J31" s="96">
        <v>115.5</v>
      </c>
      <c r="K31" s="92">
        <f t="shared" si="0"/>
        <v>30.8</v>
      </c>
      <c r="L31" s="1"/>
      <c r="M31" s="1"/>
      <c r="N31" s="1"/>
      <c r="O31" s="1"/>
    </row>
    <row r="32" spans="1:20" x14ac:dyDescent="0.25">
      <c r="A32" s="18" t="s">
        <v>65</v>
      </c>
      <c r="B32" s="5" t="s">
        <v>53</v>
      </c>
      <c r="C32" s="19">
        <v>10</v>
      </c>
      <c r="D32" s="19">
        <f t="shared" si="3"/>
        <v>50</v>
      </c>
      <c r="E32" s="19">
        <f>C32*D32</f>
        <v>500</v>
      </c>
      <c r="F32" s="201"/>
      <c r="G32" s="1"/>
      <c r="H32" s="97" t="s">
        <v>172</v>
      </c>
      <c r="I32" s="91" t="s">
        <v>168</v>
      </c>
      <c r="J32" s="91">
        <v>105</v>
      </c>
      <c r="K32" s="92">
        <f t="shared" si="0"/>
        <v>28</v>
      </c>
      <c r="L32" s="1"/>
      <c r="M32" s="1"/>
      <c r="N32" s="1"/>
      <c r="O32" s="1"/>
    </row>
    <row r="33" spans="1:15" x14ac:dyDescent="0.25">
      <c r="A33" s="18" t="s">
        <v>66</v>
      </c>
      <c r="B33" s="5" t="s">
        <v>53</v>
      </c>
      <c r="C33" s="19">
        <v>6</v>
      </c>
      <c r="D33" s="19">
        <f t="shared" si="3"/>
        <v>50</v>
      </c>
      <c r="E33" s="19">
        <f>C33*D33</f>
        <v>300</v>
      </c>
      <c r="F33" s="201"/>
      <c r="G33" s="1"/>
      <c r="H33" s="97" t="s">
        <v>198</v>
      </c>
      <c r="I33" s="91" t="s">
        <v>168</v>
      </c>
      <c r="J33" s="91">
        <v>105</v>
      </c>
      <c r="K33" s="92">
        <f t="shared" si="0"/>
        <v>28</v>
      </c>
      <c r="L33" s="1"/>
      <c r="M33" s="1"/>
      <c r="N33" s="1"/>
      <c r="O33" s="1"/>
    </row>
    <row r="34" spans="1:15" ht="15.75" x14ac:dyDescent="0.25">
      <c r="A34" s="20" t="s">
        <v>67</v>
      </c>
      <c r="B34" s="168"/>
      <c r="C34" s="169"/>
      <c r="D34" s="170"/>
      <c r="E34" s="21">
        <f>SUM(E35+E36+E37+E38+E39+E40)</f>
        <v>2100</v>
      </c>
      <c r="F34" s="201"/>
      <c r="G34" s="1"/>
      <c r="H34" s="97" t="s">
        <v>173</v>
      </c>
      <c r="I34" s="98" t="s">
        <v>51</v>
      </c>
      <c r="J34" s="91">
        <v>15</v>
      </c>
      <c r="K34" s="92">
        <f t="shared" si="0"/>
        <v>4</v>
      </c>
      <c r="L34" s="1"/>
      <c r="M34" s="1"/>
      <c r="N34" s="1"/>
      <c r="O34" s="1"/>
    </row>
    <row r="35" spans="1:15" x14ac:dyDescent="0.25">
      <c r="A35" s="18" t="s">
        <v>68</v>
      </c>
      <c r="B35" s="5" t="s">
        <v>53</v>
      </c>
      <c r="C35" s="19">
        <v>7</v>
      </c>
      <c r="D35" s="19">
        <f t="shared" ref="D35:D39" si="4">+$J$20</f>
        <v>50</v>
      </c>
      <c r="E35" s="19">
        <f t="shared" ref="E35:E40" si="5">C35*D35</f>
        <v>350</v>
      </c>
      <c r="F35" s="201"/>
      <c r="G35" s="1"/>
      <c r="H35" s="90" t="s">
        <v>174</v>
      </c>
      <c r="I35" s="91"/>
      <c r="J35" s="91">
        <v>131.33000000000001</v>
      </c>
      <c r="K35" s="92">
        <f t="shared" si="0"/>
        <v>35.021333333333338</v>
      </c>
      <c r="L35" s="1"/>
      <c r="M35" s="1"/>
      <c r="N35" s="1"/>
      <c r="O35" s="1"/>
    </row>
    <row r="36" spans="1:15" x14ac:dyDescent="0.25">
      <c r="A36" s="18" t="s">
        <v>69</v>
      </c>
      <c r="B36" s="5" t="s">
        <v>53</v>
      </c>
      <c r="C36" s="19">
        <v>8</v>
      </c>
      <c r="D36" s="19">
        <f t="shared" si="4"/>
        <v>50</v>
      </c>
      <c r="E36" s="19">
        <f t="shared" si="5"/>
        <v>400</v>
      </c>
      <c r="F36" s="201"/>
      <c r="G36" s="1"/>
      <c r="H36" s="95" t="s">
        <v>175</v>
      </c>
      <c r="I36" s="91"/>
      <c r="J36" s="91">
        <v>40</v>
      </c>
      <c r="K36" s="92">
        <f t="shared" si="0"/>
        <v>10.666666666666666</v>
      </c>
      <c r="L36" s="1"/>
      <c r="M36" s="1"/>
      <c r="N36" s="1"/>
      <c r="O36" s="1"/>
    </row>
    <row r="37" spans="1:15" x14ac:dyDescent="0.25">
      <c r="A37" s="18" t="s">
        <v>70</v>
      </c>
      <c r="B37" s="5" t="s">
        <v>53</v>
      </c>
      <c r="C37" s="19">
        <v>2</v>
      </c>
      <c r="D37" s="19">
        <f t="shared" si="4"/>
        <v>50</v>
      </c>
      <c r="E37" s="19">
        <f t="shared" si="5"/>
        <v>100</v>
      </c>
      <c r="F37" s="201"/>
      <c r="G37" s="1"/>
      <c r="H37" s="90" t="s">
        <v>176</v>
      </c>
      <c r="I37" s="91"/>
      <c r="J37" s="91">
        <v>25</v>
      </c>
      <c r="K37" s="92">
        <f t="shared" si="0"/>
        <v>6.666666666666667</v>
      </c>
      <c r="L37" s="1"/>
      <c r="M37" s="1"/>
      <c r="N37" s="1"/>
      <c r="O37" s="1"/>
    </row>
    <row r="38" spans="1:15" x14ac:dyDescent="0.25">
      <c r="A38" s="18" t="s">
        <v>71</v>
      </c>
      <c r="B38" s="5" t="s">
        <v>53</v>
      </c>
      <c r="C38" s="19">
        <v>10</v>
      </c>
      <c r="D38" s="19">
        <f t="shared" si="4"/>
        <v>50</v>
      </c>
      <c r="E38" s="19">
        <f t="shared" si="5"/>
        <v>500</v>
      </c>
      <c r="F38" s="201"/>
      <c r="G38" s="1"/>
      <c r="H38" s="90" t="s">
        <v>177</v>
      </c>
      <c r="I38" s="91"/>
      <c r="J38" s="91">
        <v>2.52</v>
      </c>
      <c r="K38" s="92">
        <f t="shared" si="0"/>
        <v>0.67200000000000004</v>
      </c>
      <c r="L38" s="1"/>
      <c r="M38" s="1"/>
      <c r="N38" s="1"/>
      <c r="O38" s="1"/>
    </row>
    <row r="39" spans="1:15" x14ac:dyDescent="0.25">
      <c r="A39" s="18" t="s">
        <v>72</v>
      </c>
      <c r="B39" s="5" t="s">
        <v>53</v>
      </c>
      <c r="C39" s="19">
        <v>3</v>
      </c>
      <c r="D39" s="19">
        <f t="shared" si="4"/>
        <v>50</v>
      </c>
      <c r="E39" s="19">
        <f t="shared" si="5"/>
        <v>150</v>
      </c>
      <c r="F39" s="201"/>
      <c r="G39" s="1"/>
      <c r="H39" s="90" t="s">
        <v>178</v>
      </c>
      <c r="I39" s="91" t="s">
        <v>37</v>
      </c>
      <c r="J39" s="91">
        <v>0.05</v>
      </c>
      <c r="K39" s="92">
        <f t="shared" si="0"/>
        <v>1.3333333333333334E-2</v>
      </c>
      <c r="L39" s="1"/>
      <c r="M39" s="1"/>
      <c r="N39" s="1"/>
      <c r="O39" s="1"/>
    </row>
    <row r="40" spans="1:15" x14ac:dyDescent="0.25">
      <c r="A40" s="18" t="s">
        <v>73</v>
      </c>
      <c r="B40" s="5" t="s">
        <v>53</v>
      </c>
      <c r="C40" s="19">
        <v>15</v>
      </c>
      <c r="D40" s="19">
        <f>+$J$20-10</f>
        <v>40</v>
      </c>
      <c r="E40" s="19">
        <f t="shared" si="5"/>
        <v>600</v>
      </c>
      <c r="F40" s="202"/>
      <c r="G40" s="1"/>
      <c r="H40" s="97" t="s">
        <v>190</v>
      </c>
      <c r="I40" s="91"/>
      <c r="J40" s="91">
        <v>22</v>
      </c>
      <c r="K40" s="92">
        <f t="shared" si="0"/>
        <v>5.8666666666666663</v>
      </c>
      <c r="L40" s="1"/>
      <c r="M40" s="1"/>
      <c r="N40" s="1"/>
      <c r="O40" s="1"/>
    </row>
    <row r="41" spans="1:15" ht="31.5" x14ac:dyDescent="0.25">
      <c r="A41" s="13" t="s">
        <v>74</v>
      </c>
      <c r="B41" s="14"/>
      <c r="C41" s="15"/>
      <c r="D41" s="16"/>
      <c r="E41" s="13"/>
      <c r="F41" s="13">
        <f>SUM(E42+E43+E44+E45+E46)</f>
        <v>1040</v>
      </c>
      <c r="G41" s="1"/>
      <c r="H41" s="97" t="s">
        <v>179</v>
      </c>
      <c r="I41" s="98"/>
      <c r="J41" s="91">
        <v>67.84</v>
      </c>
      <c r="K41" s="92">
        <f t="shared" si="0"/>
        <v>18.090666666666667</v>
      </c>
      <c r="L41" s="1"/>
      <c r="M41" s="1"/>
      <c r="N41" s="1"/>
      <c r="O41" s="1"/>
    </row>
    <row r="42" spans="1:15" x14ac:dyDescent="0.25">
      <c r="A42" s="18" t="s">
        <v>75</v>
      </c>
      <c r="B42" s="5" t="s">
        <v>146</v>
      </c>
      <c r="C42" s="77">
        <v>3</v>
      </c>
      <c r="D42" s="19">
        <f>+$J$29</f>
        <v>80</v>
      </c>
      <c r="E42" s="19">
        <f>C42*D42</f>
        <v>240</v>
      </c>
      <c r="F42" s="159"/>
      <c r="G42" s="1"/>
      <c r="H42" s="90" t="s">
        <v>180</v>
      </c>
      <c r="I42" s="91"/>
      <c r="J42" s="91">
        <v>47.5</v>
      </c>
      <c r="K42" s="92">
        <f t="shared" si="0"/>
        <v>12.666666666666666</v>
      </c>
      <c r="L42" s="1"/>
      <c r="M42" s="1"/>
      <c r="N42" s="1"/>
      <c r="O42" s="1"/>
    </row>
    <row r="43" spans="1:15" x14ac:dyDescent="0.25">
      <c r="A43" s="18" t="s">
        <v>76</v>
      </c>
      <c r="B43" s="6" t="s">
        <v>146</v>
      </c>
      <c r="C43" s="19">
        <v>2</v>
      </c>
      <c r="D43" s="19">
        <f t="shared" ref="D43:D46" si="6">+$J$29</f>
        <v>80</v>
      </c>
      <c r="E43" s="19">
        <f>C43*D43</f>
        <v>160</v>
      </c>
      <c r="F43" s="159"/>
      <c r="G43" s="1"/>
      <c r="H43" s="95" t="s">
        <v>181</v>
      </c>
      <c r="I43" s="91"/>
      <c r="J43" s="91">
        <v>73</v>
      </c>
      <c r="K43" s="92">
        <f t="shared" si="0"/>
        <v>19.466666666666665</v>
      </c>
      <c r="L43" s="1"/>
      <c r="M43" s="1"/>
      <c r="N43" s="1"/>
      <c r="O43" s="1"/>
    </row>
    <row r="44" spans="1:15" x14ac:dyDescent="0.25">
      <c r="A44" s="18" t="s">
        <v>77</v>
      </c>
      <c r="B44" s="6" t="s">
        <v>146</v>
      </c>
      <c r="C44" s="19">
        <v>2</v>
      </c>
      <c r="D44" s="19">
        <f t="shared" si="6"/>
        <v>80</v>
      </c>
      <c r="E44" s="19">
        <f>C44*D44</f>
        <v>160</v>
      </c>
      <c r="F44" s="159"/>
      <c r="G44" s="1"/>
      <c r="H44" s="102" t="s">
        <v>182</v>
      </c>
      <c r="I44" s="91"/>
      <c r="J44" s="91">
        <v>388</v>
      </c>
      <c r="K44" s="92">
        <f t="shared" si="0"/>
        <v>103.46666666666667</v>
      </c>
      <c r="L44" s="1"/>
      <c r="M44" s="1"/>
      <c r="N44" s="1"/>
      <c r="O44" s="1"/>
    </row>
    <row r="45" spans="1:15" x14ac:dyDescent="0.25">
      <c r="A45" s="18" t="s">
        <v>78</v>
      </c>
      <c r="B45" s="6" t="s">
        <v>146</v>
      </c>
      <c r="C45" s="19">
        <v>3</v>
      </c>
      <c r="D45" s="19">
        <f t="shared" si="6"/>
        <v>80</v>
      </c>
      <c r="E45" s="19">
        <f>C45*D45</f>
        <v>240</v>
      </c>
      <c r="F45" s="159"/>
      <c r="G45" s="1"/>
      <c r="H45" s="102" t="s">
        <v>183</v>
      </c>
      <c r="I45" s="91"/>
      <c r="J45" s="91">
        <v>107</v>
      </c>
      <c r="K45" s="92">
        <f t="shared" si="0"/>
        <v>28.533333333333335</v>
      </c>
      <c r="L45" s="1"/>
      <c r="M45" s="1"/>
      <c r="N45" s="1"/>
      <c r="O45" s="1"/>
    </row>
    <row r="46" spans="1:15" x14ac:dyDescent="0.25">
      <c r="A46" s="18" t="s">
        <v>79</v>
      </c>
      <c r="B46" s="6" t="s">
        <v>146</v>
      </c>
      <c r="C46" s="19">
        <v>3</v>
      </c>
      <c r="D46" s="19">
        <f t="shared" si="6"/>
        <v>80</v>
      </c>
      <c r="E46" s="19">
        <f>C46*D46</f>
        <v>240</v>
      </c>
      <c r="F46" s="159"/>
      <c r="G46" s="1"/>
      <c r="H46" s="102" t="str">
        <f>+A61</f>
        <v>‐ Campal</v>
      </c>
      <c r="I46" s="91"/>
      <c r="J46" s="91">
        <v>52.55</v>
      </c>
      <c r="K46" s="92">
        <f t="shared" si="0"/>
        <v>14.013333333333332</v>
      </c>
      <c r="L46" s="1"/>
      <c r="M46" s="1"/>
      <c r="N46" s="1"/>
      <c r="O46" s="1"/>
    </row>
    <row r="47" spans="1:15" ht="15.75" x14ac:dyDescent="0.25">
      <c r="A47" s="13" t="s">
        <v>80</v>
      </c>
      <c r="B47" s="14"/>
      <c r="C47" s="19"/>
      <c r="D47" s="16"/>
      <c r="E47" s="13"/>
      <c r="F47" s="13">
        <f>SUM(E48+E50+E59)</f>
        <v>11770.81</v>
      </c>
      <c r="G47"/>
      <c r="H47" s="102" t="str">
        <f t="shared" ref="H47" si="7">+A62</f>
        <v>‐ Ácido Giberelico</v>
      </c>
      <c r="I47" s="91"/>
      <c r="J47" s="91">
        <v>11.5</v>
      </c>
      <c r="K47" s="92">
        <f t="shared" si="0"/>
        <v>3.0666666666666669</v>
      </c>
      <c r="L47" s="1"/>
      <c r="M47" s="1"/>
      <c r="N47" s="1"/>
      <c r="O47" s="1"/>
    </row>
    <row r="48" spans="1:15" ht="15.75" x14ac:dyDescent="0.25">
      <c r="A48" s="20" t="s">
        <v>81</v>
      </c>
      <c r="B48" s="159"/>
      <c r="C48" s="159"/>
      <c r="D48" s="159"/>
      <c r="E48" s="21">
        <f>E49</f>
        <v>6250</v>
      </c>
      <c r="F48" s="159"/>
      <c r="G48"/>
      <c r="H48" s="102" t="s">
        <v>193</v>
      </c>
      <c r="I48" s="91" t="s">
        <v>191</v>
      </c>
      <c r="J48" s="91">
        <v>83</v>
      </c>
      <c r="K48" s="92">
        <f t="shared" si="0"/>
        <v>22.133333333333333</v>
      </c>
      <c r="L48" s="1"/>
      <c r="M48" s="1"/>
      <c r="N48" s="1"/>
      <c r="O48" s="1"/>
    </row>
    <row r="49" spans="1:15" x14ac:dyDescent="0.25">
      <c r="A49" s="18" t="s">
        <v>82</v>
      </c>
      <c r="B49" s="5" t="s">
        <v>83</v>
      </c>
      <c r="C49" s="19">
        <v>1250</v>
      </c>
      <c r="D49" s="19">
        <v>5</v>
      </c>
      <c r="E49" s="19">
        <f>C49*D49</f>
        <v>6250</v>
      </c>
      <c r="F49" s="159"/>
      <c r="G49"/>
      <c r="H49" s="102" t="s">
        <v>103</v>
      </c>
      <c r="I49" s="91"/>
      <c r="J49" s="91">
        <v>55</v>
      </c>
      <c r="K49" s="92">
        <f t="shared" si="0"/>
        <v>14.666666666666666</v>
      </c>
      <c r="L49" s="1"/>
      <c r="M49" s="1"/>
      <c r="N49" s="1"/>
      <c r="O49" s="1"/>
    </row>
    <row r="50" spans="1:15" ht="15.75" x14ac:dyDescent="0.25">
      <c r="A50" s="20" t="s">
        <v>84</v>
      </c>
      <c r="B50" s="159"/>
      <c r="C50" s="159"/>
      <c r="D50" s="159"/>
      <c r="E50" s="22">
        <f>SUM(E51+E53+E57)</f>
        <v>4757.71</v>
      </c>
      <c r="F50" s="159"/>
      <c r="G50"/>
      <c r="H50" s="102" t="s">
        <v>104</v>
      </c>
      <c r="I50" s="91"/>
      <c r="J50" s="91">
        <v>102</v>
      </c>
      <c r="K50" s="92">
        <f t="shared" si="0"/>
        <v>27.2</v>
      </c>
      <c r="L50" s="1"/>
      <c r="M50" s="1"/>
      <c r="N50" s="1"/>
      <c r="O50" s="1"/>
    </row>
    <row r="51" spans="1:15" ht="15.75" x14ac:dyDescent="0.25">
      <c r="A51" s="20" t="s">
        <v>85</v>
      </c>
      <c r="B51" s="5"/>
      <c r="C51" s="5"/>
      <c r="D51" s="5"/>
      <c r="E51" s="23">
        <f>E52</f>
        <v>2750</v>
      </c>
      <c r="F51" s="159"/>
      <c r="G51"/>
      <c r="H51" s="102" t="s">
        <v>192</v>
      </c>
      <c r="I51" s="91"/>
      <c r="J51" s="91"/>
      <c r="K51" s="92"/>
      <c r="L51" s="1"/>
      <c r="M51" s="1"/>
      <c r="N51" s="1"/>
      <c r="O51" s="1"/>
    </row>
    <row r="52" spans="1:15" x14ac:dyDescent="0.25">
      <c r="A52" s="18" t="s">
        <v>86</v>
      </c>
      <c r="B52" s="5" t="s">
        <v>87</v>
      </c>
      <c r="C52" s="19">
        <v>5000</v>
      </c>
      <c r="D52" s="19">
        <f>+J40/40</f>
        <v>0.55000000000000004</v>
      </c>
      <c r="E52" s="19">
        <f>C52*D52</f>
        <v>2750</v>
      </c>
      <c r="F52" s="159"/>
      <c r="G52"/>
      <c r="H52" s="102" t="s">
        <v>107</v>
      </c>
      <c r="I52" s="91"/>
      <c r="J52" s="91"/>
      <c r="K52" s="92"/>
      <c r="L52" s="1"/>
      <c r="M52" s="1"/>
      <c r="N52" s="1"/>
      <c r="O52" s="1"/>
    </row>
    <row r="53" spans="1:15" ht="15.75" x14ac:dyDescent="0.25">
      <c r="A53" s="20" t="s">
        <v>88</v>
      </c>
      <c r="B53" s="5"/>
      <c r="C53" s="5"/>
      <c r="D53" s="5"/>
      <c r="E53" s="23">
        <f>SUM(E54+E55+E56)</f>
        <v>1977.71</v>
      </c>
      <c r="F53" s="159"/>
      <c r="G53"/>
      <c r="H53" s="102" t="s">
        <v>101</v>
      </c>
      <c r="I53" s="91"/>
      <c r="J53" s="91">
        <v>91</v>
      </c>
      <c r="K53" s="92"/>
      <c r="L53" s="1"/>
      <c r="M53" s="1"/>
      <c r="N53" s="1"/>
      <c r="O53" s="1"/>
    </row>
    <row r="54" spans="1:15" x14ac:dyDescent="0.25">
      <c r="A54" s="18" t="s">
        <v>89</v>
      </c>
      <c r="B54" s="5" t="s">
        <v>44</v>
      </c>
      <c r="C54" s="19">
        <v>7</v>
      </c>
      <c r="D54" s="19">
        <f>+J28</f>
        <v>97.67</v>
      </c>
      <c r="E54" s="19">
        <f>C54*D54</f>
        <v>683.69</v>
      </c>
      <c r="F54" s="159"/>
      <c r="G54"/>
      <c r="H54" s="102" t="s">
        <v>194</v>
      </c>
      <c r="I54" s="91"/>
      <c r="J54" s="91">
        <v>60</v>
      </c>
      <c r="K54" s="92"/>
      <c r="L54" s="1"/>
      <c r="M54" s="1"/>
      <c r="N54" s="1"/>
      <c r="O54" s="1"/>
    </row>
    <row r="55" spans="1:15" x14ac:dyDescent="0.25">
      <c r="A55" s="18" t="s">
        <v>147</v>
      </c>
      <c r="B55" s="5" t="s">
        <v>44</v>
      </c>
      <c r="C55" s="19">
        <v>6</v>
      </c>
      <c r="D55" s="101">
        <f>+J30</f>
        <v>145.66999999999999</v>
      </c>
      <c r="E55" s="19">
        <f>C55*D55</f>
        <v>874.02</v>
      </c>
      <c r="F55" s="159"/>
      <c r="G55"/>
      <c r="H55" s="102"/>
      <c r="I55" s="91"/>
      <c r="J55" s="91"/>
      <c r="K55" s="92"/>
      <c r="L55" s="1"/>
      <c r="M55" s="1"/>
      <c r="N55" s="1"/>
      <c r="O55" s="1"/>
    </row>
    <row r="56" spans="1:15" x14ac:dyDescent="0.25">
      <c r="A56" s="18" t="s">
        <v>90</v>
      </c>
      <c r="B56" s="5" t="s">
        <v>44</v>
      </c>
      <c r="C56" s="19">
        <v>4</v>
      </c>
      <c r="D56" s="19">
        <f>+J33</f>
        <v>105</v>
      </c>
      <c r="E56" s="19">
        <f>C56*D56</f>
        <v>420</v>
      </c>
      <c r="F56" s="159"/>
      <c r="G56"/>
      <c r="H56" s="102" t="s">
        <v>184</v>
      </c>
      <c r="I56" s="91"/>
      <c r="J56" s="91">
        <v>39</v>
      </c>
      <c r="K56" s="92">
        <f>+J56/$B$14</f>
        <v>10.4</v>
      </c>
      <c r="L56" s="1"/>
      <c r="M56" s="1"/>
      <c r="N56" s="1"/>
      <c r="O56" s="1"/>
    </row>
    <row r="57" spans="1:15" ht="15.75" x14ac:dyDescent="0.25">
      <c r="A57" s="20" t="s">
        <v>91</v>
      </c>
      <c r="B57" s="5"/>
      <c r="C57" s="5"/>
      <c r="D57" s="5"/>
      <c r="E57" s="23">
        <f>E58</f>
        <v>30</v>
      </c>
      <c r="F57" s="159"/>
      <c r="G57"/>
      <c r="H57" s="102" t="s">
        <v>185</v>
      </c>
      <c r="I57" s="91"/>
      <c r="J57" s="91">
        <v>47</v>
      </c>
      <c r="K57" s="92">
        <f>+J57/$B$14</f>
        <v>12.533333333333333</v>
      </c>
      <c r="L57" s="1"/>
      <c r="M57" s="1"/>
      <c r="N57" s="1"/>
      <c r="O57" s="1"/>
    </row>
    <row r="58" spans="1:15" x14ac:dyDescent="0.25">
      <c r="A58" s="18" t="s">
        <v>92</v>
      </c>
      <c r="B58" s="5" t="s">
        <v>93</v>
      </c>
      <c r="C58" s="19">
        <v>2</v>
      </c>
      <c r="D58" s="24">
        <f>+J34</f>
        <v>15</v>
      </c>
      <c r="E58" s="19">
        <f>C58*D58</f>
        <v>30</v>
      </c>
      <c r="F58" s="159"/>
      <c r="G58"/>
      <c r="H58" s="102" t="s">
        <v>186</v>
      </c>
      <c r="I58" s="91"/>
      <c r="J58" s="91">
        <v>47</v>
      </c>
      <c r="K58" s="92">
        <f>+J58/$B$14</f>
        <v>12.533333333333333</v>
      </c>
      <c r="L58" s="1"/>
      <c r="M58" s="1"/>
      <c r="N58" s="1"/>
      <c r="O58" s="1"/>
    </row>
    <row r="59" spans="1:15" ht="15.75" x14ac:dyDescent="0.25">
      <c r="A59" s="20" t="s">
        <v>94</v>
      </c>
      <c r="B59" s="168"/>
      <c r="C59" s="169"/>
      <c r="D59" s="170"/>
      <c r="E59" s="21">
        <f>SUM(E60+E67+E70+E72)</f>
        <v>763.1</v>
      </c>
      <c r="F59" s="159"/>
      <c r="G59"/>
      <c r="H59" s="102" t="s">
        <v>187</v>
      </c>
      <c r="I59" s="91"/>
      <c r="J59" s="91">
        <v>55</v>
      </c>
      <c r="K59" s="92">
        <f>+J59/$B$14</f>
        <v>14.666666666666666</v>
      </c>
      <c r="L59" s="1"/>
      <c r="M59" s="1"/>
      <c r="N59" s="1"/>
      <c r="O59" s="1"/>
    </row>
    <row r="60" spans="1:15" ht="16.5" thickBot="1" x14ac:dyDescent="0.3">
      <c r="A60" s="25" t="s">
        <v>95</v>
      </c>
      <c r="B60" s="5"/>
      <c r="C60" s="19"/>
      <c r="D60" s="19"/>
      <c r="E60" s="23">
        <f>SUM(E61+E62+E63+E64+E65+E66)</f>
        <v>473.1</v>
      </c>
      <c r="F60" s="159"/>
      <c r="G60"/>
      <c r="H60" s="103" t="s">
        <v>188</v>
      </c>
      <c r="I60" s="99"/>
      <c r="J60" s="99">
        <v>123</v>
      </c>
      <c r="K60" s="100">
        <f>+J60/$B$14</f>
        <v>32.799999999999997</v>
      </c>
      <c r="L60" s="1"/>
      <c r="M60" s="1"/>
      <c r="N60" s="1"/>
      <c r="O60" s="1"/>
    </row>
    <row r="61" spans="1:15" x14ac:dyDescent="0.25">
      <c r="A61" s="26" t="s">
        <v>96</v>
      </c>
      <c r="B61" s="5" t="s">
        <v>93</v>
      </c>
      <c r="C61" s="19">
        <v>2</v>
      </c>
      <c r="D61" s="19">
        <f>+J46</f>
        <v>52.55</v>
      </c>
      <c r="E61" s="19">
        <f t="shared" ref="E61:E66" si="8">C61*D61</f>
        <v>105.1</v>
      </c>
      <c r="F61" s="159"/>
      <c r="G61"/>
      <c r="H61"/>
      <c r="I61"/>
      <c r="J61" s="1"/>
      <c r="K61" s="1"/>
      <c r="L61" s="1"/>
      <c r="M61" s="1"/>
      <c r="N61" s="1"/>
      <c r="O61" s="1"/>
    </row>
    <row r="62" spans="1:15" x14ac:dyDescent="0.25">
      <c r="A62" s="26" t="s">
        <v>97</v>
      </c>
      <c r="B62" s="5" t="s">
        <v>49</v>
      </c>
      <c r="C62" s="19">
        <v>1</v>
      </c>
      <c r="D62" s="24"/>
      <c r="E62" s="19">
        <f t="shared" si="8"/>
        <v>0</v>
      </c>
      <c r="F62" s="159"/>
      <c r="G62"/>
      <c r="H62"/>
      <c r="I62"/>
      <c r="J62" s="1"/>
      <c r="K62" s="1"/>
      <c r="L62" s="1"/>
      <c r="M62" s="1"/>
      <c r="N62" s="1"/>
      <c r="O62" s="1"/>
    </row>
    <row r="63" spans="1:15" ht="15" customHeight="1" x14ac:dyDescent="0.25">
      <c r="A63" s="26" t="s">
        <v>99</v>
      </c>
      <c r="B63" s="79" t="s">
        <v>93</v>
      </c>
      <c r="C63" s="80">
        <v>2</v>
      </c>
      <c r="D63" s="24">
        <f>+J42</f>
        <v>47.5</v>
      </c>
      <c r="E63" s="19">
        <f t="shared" si="8"/>
        <v>95</v>
      </c>
      <c r="F63" s="159"/>
      <c r="G63"/>
      <c r="H63"/>
      <c r="I63"/>
      <c r="J63" s="1"/>
      <c r="K63" s="1"/>
      <c r="L63" s="1"/>
      <c r="M63" s="1"/>
      <c r="N63" s="1"/>
      <c r="O63" s="1"/>
    </row>
    <row r="64" spans="1:15" x14ac:dyDescent="0.25">
      <c r="A64" s="26" t="s">
        <v>100</v>
      </c>
      <c r="B64" s="79" t="s">
        <v>93</v>
      </c>
      <c r="C64" s="80">
        <v>2</v>
      </c>
      <c r="D64" s="24"/>
      <c r="E64" s="19">
        <f t="shared" si="8"/>
        <v>0</v>
      </c>
      <c r="F64" s="159"/>
      <c r="G64"/>
      <c r="H64"/>
      <c r="I64"/>
      <c r="J64" s="1"/>
      <c r="K64" s="1"/>
      <c r="L64" s="1"/>
      <c r="M64" s="1"/>
      <c r="N64" s="1"/>
      <c r="O64" s="1"/>
    </row>
    <row r="65" spans="1:15" x14ac:dyDescent="0.25">
      <c r="A65" s="26" t="s">
        <v>101</v>
      </c>
      <c r="B65" s="79" t="s">
        <v>93</v>
      </c>
      <c r="C65" s="80">
        <v>3</v>
      </c>
      <c r="D65" s="80">
        <f>+J53</f>
        <v>91</v>
      </c>
      <c r="E65" s="19">
        <f t="shared" si="8"/>
        <v>273</v>
      </c>
      <c r="F65" s="159"/>
      <c r="G65"/>
      <c r="H65"/>
      <c r="I65"/>
      <c r="J65" s="1"/>
      <c r="K65" s="1"/>
      <c r="L65" s="1"/>
      <c r="M65" s="1"/>
      <c r="N65" s="1"/>
      <c r="O65" s="1"/>
    </row>
    <row r="66" spans="1:15" x14ac:dyDescent="0.25">
      <c r="A66" s="26"/>
      <c r="B66" s="5"/>
      <c r="C66" s="19"/>
      <c r="D66" s="19"/>
      <c r="E66" s="19">
        <f t="shared" si="8"/>
        <v>0</v>
      </c>
      <c r="F66" s="159"/>
      <c r="G66"/>
      <c r="H66"/>
      <c r="I66"/>
      <c r="J66" s="1"/>
      <c r="K66" s="1"/>
      <c r="L66" s="1"/>
      <c r="M66" s="1"/>
      <c r="N66" s="1"/>
      <c r="O66" s="1"/>
    </row>
    <row r="67" spans="1:15" ht="15.75" x14ac:dyDescent="0.25">
      <c r="A67" s="25" t="s">
        <v>102</v>
      </c>
      <c r="B67" s="5"/>
      <c r="C67" s="19"/>
      <c r="D67" s="19"/>
      <c r="E67" s="23">
        <f>SUM(E68+E69)</f>
        <v>110</v>
      </c>
      <c r="F67" s="159"/>
      <c r="G67"/>
      <c r="H67"/>
      <c r="I67"/>
      <c r="J67" s="1"/>
      <c r="K67" s="1"/>
      <c r="L67" s="1"/>
      <c r="M67" s="1"/>
      <c r="N67" s="1"/>
      <c r="O67" s="1"/>
    </row>
    <row r="68" spans="1:15" x14ac:dyDescent="0.25">
      <c r="A68" s="26" t="s">
        <v>103</v>
      </c>
      <c r="B68" s="5" t="s">
        <v>87</v>
      </c>
      <c r="C68" s="19">
        <v>2</v>
      </c>
      <c r="D68" s="19">
        <f>+J49</f>
        <v>55</v>
      </c>
      <c r="E68" s="19">
        <f>C68*D68</f>
        <v>110</v>
      </c>
      <c r="F68" s="159"/>
      <c r="G68" s="1"/>
      <c r="H68" s="1"/>
      <c r="I68" s="1"/>
      <c r="J68" s="1"/>
      <c r="K68" s="1"/>
      <c r="L68" s="1"/>
      <c r="M68" s="1"/>
      <c r="N68" s="1"/>
      <c r="O68" s="1"/>
    </row>
    <row r="69" spans="1:15" x14ac:dyDescent="0.25">
      <c r="A69" s="26" t="s">
        <v>104</v>
      </c>
      <c r="B69" s="5" t="s">
        <v>87</v>
      </c>
      <c r="C69" s="19">
        <v>2</v>
      </c>
      <c r="D69" s="19"/>
      <c r="E69" s="19">
        <f>C69*D69</f>
        <v>0</v>
      </c>
      <c r="F69" s="159"/>
      <c r="G69" s="1"/>
      <c r="H69" s="1"/>
      <c r="I69" s="1"/>
      <c r="J69" s="1"/>
      <c r="K69" s="1"/>
      <c r="L69" s="1"/>
      <c r="M69" s="1"/>
      <c r="N69" s="1"/>
      <c r="O69" s="1"/>
    </row>
    <row r="70" spans="1:15" ht="15.75" x14ac:dyDescent="0.25">
      <c r="A70" s="25" t="s">
        <v>105</v>
      </c>
      <c r="B70" s="5"/>
      <c r="C70" s="19"/>
      <c r="D70" s="19"/>
      <c r="E70" s="23">
        <f>E71</f>
        <v>60</v>
      </c>
      <c r="F70" s="159"/>
      <c r="G70" s="1"/>
      <c r="H70" s="1"/>
      <c r="I70" s="1"/>
      <c r="J70" s="1"/>
      <c r="K70" s="1"/>
      <c r="L70" s="1"/>
      <c r="M70" s="1"/>
      <c r="N70" s="1"/>
      <c r="O70" s="1"/>
    </row>
    <row r="71" spans="1:15" ht="30" x14ac:dyDescent="0.25">
      <c r="A71" s="27" t="s">
        <v>195</v>
      </c>
      <c r="B71" s="5" t="s">
        <v>93</v>
      </c>
      <c r="C71" s="19">
        <v>1</v>
      </c>
      <c r="D71" s="24">
        <f>+J54</f>
        <v>60</v>
      </c>
      <c r="E71" s="19">
        <f>C71*D71</f>
        <v>60</v>
      </c>
      <c r="F71" s="159"/>
      <c r="G71" s="1"/>
      <c r="H71" s="1"/>
      <c r="I71" s="1"/>
      <c r="J71" s="1"/>
      <c r="K71" s="1"/>
      <c r="L71" s="1"/>
      <c r="M71" s="1"/>
      <c r="N71" s="1"/>
      <c r="O71" s="1"/>
    </row>
    <row r="72" spans="1:15" ht="15.75" x14ac:dyDescent="0.25">
      <c r="A72" s="28" t="s">
        <v>106</v>
      </c>
      <c r="B72" s="5"/>
      <c r="C72" s="19"/>
      <c r="D72" s="19"/>
      <c r="E72" s="23">
        <f>E73</f>
        <v>120</v>
      </c>
      <c r="F72" s="159"/>
      <c r="G72" s="1"/>
      <c r="H72" s="1"/>
      <c r="I72" s="1"/>
      <c r="J72" s="1"/>
      <c r="K72" s="1"/>
      <c r="L72" s="1"/>
      <c r="M72" s="1"/>
      <c r="N72" s="1"/>
      <c r="O72" s="1"/>
    </row>
    <row r="73" spans="1:15" x14ac:dyDescent="0.25">
      <c r="A73" s="26" t="s">
        <v>196</v>
      </c>
      <c r="B73" s="5" t="s">
        <v>93</v>
      </c>
      <c r="C73" s="19">
        <v>3</v>
      </c>
      <c r="D73" s="24">
        <f>+J36</f>
        <v>40</v>
      </c>
      <c r="E73" s="19">
        <f>C73*D73</f>
        <v>120</v>
      </c>
      <c r="F73" s="159"/>
      <c r="G73" s="1"/>
      <c r="H73" s="1"/>
      <c r="I73" s="1"/>
      <c r="J73" s="1"/>
      <c r="K73" s="1"/>
      <c r="L73" s="1"/>
      <c r="M73" s="1"/>
      <c r="N73" s="1"/>
      <c r="O73" s="1"/>
    </row>
    <row r="74" spans="1:15" ht="15.75" x14ac:dyDescent="0.25">
      <c r="A74" s="13" t="s">
        <v>108</v>
      </c>
      <c r="B74" s="14"/>
      <c r="C74" s="16"/>
      <c r="D74" s="16"/>
      <c r="E74" s="13"/>
      <c r="F74" s="13">
        <f>E75</f>
        <v>0</v>
      </c>
      <c r="G74" s="1"/>
      <c r="H74" s="1"/>
      <c r="I74" s="1"/>
      <c r="J74" s="1"/>
      <c r="K74" s="1"/>
      <c r="L74" s="1"/>
      <c r="M74" s="1"/>
      <c r="N74" s="1"/>
      <c r="O74" s="1"/>
    </row>
    <row r="75" spans="1:15" x14ac:dyDescent="0.25">
      <c r="A75" s="18" t="s">
        <v>109</v>
      </c>
      <c r="B75" s="5" t="s">
        <v>47</v>
      </c>
      <c r="C75" s="19">
        <v>6000</v>
      </c>
      <c r="D75" s="19">
        <v>2.5999999999999999E-2</v>
      </c>
      <c r="E75" s="19"/>
      <c r="F75" s="19"/>
      <c r="G75" s="1"/>
      <c r="H75" s="1"/>
      <c r="I75" s="1"/>
      <c r="J75" s="1"/>
      <c r="K75" s="1"/>
      <c r="L75" s="1"/>
      <c r="M75" s="1"/>
      <c r="N75" s="1"/>
      <c r="O75" s="1"/>
    </row>
    <row r="76" spans="1:15" ht="15.75" x14ac:dyDescent="0.25">
      <c r="A76" s="13" t="s">
        <v>110</v>
      </c>
      <c r="B76" s="14"/>
      <c r="C76" s="16"/>
      <c r="D76" s="16"/>
      <c r="E76" s="13"/>
      <c r="F76" s="13">
        <f>SUM(E77+E78+E79)</f>
        <v>418</v>
      </c>
      <c r="G76" s="1"/>
      <c r="H76" s="1"/>
      <c r="I76" s="1"/>
      <c r="J76" s="1"/>
      <c r="K76" s="1"/>
      <c r="L76" s="1"/>
      <c r="M76" s="1"/>
      <c r="N76" s="1"/>
      <c r="O76" s="1"/>
    </row>
    <row r="77" spans="1:15" x14ac:dyDescent="0.25">
      <c r="A77" s="18" t="s">
        <v>137</v>
      </c>
      <c r="B77" s="5" t="s">
        <v>35</v>
      </c>
      <c r="C77" s="19">
        <v>0</v>
      </c>
      <c r="D77" s="19">
        <v>40</v>
      </c>
      <c r="E77" s="19">
        <f>C77*D77</f>
        <v>0</v>
      </c>
      <c r="F77" s="186"/>
      <c r="G77" s="1"/>
      <c r="H77" s="1"/>
      <c r="I77" s="1"/>
      <c r="J77" s="1"/>
      <c r="K77" s="1"/>
      <c r="L77" s="1"/>
      <c r="M77" s="1"/>
      <c r="N77" s="1"/>
      <c r="O77" s="1"/>
    </row>
    <row r="78" spans="1:15" x14ac:dyDescent="0.25">
      <c r="A78" s="18" t="s">
        <v>138</v>
      </c>
      <c r="B78" s="5" t="s">
        <v>55</v>
      </c>
      <c r="C78" s="19">
        <v>1</v>
      </c>
      <c r="D78" s="19">
        <v>70</v>
      </c>
      <c r="E78" s="19">
        <f>C78*D78</f>
        <v>70</v>
      </c>
      <c r="F78" s="186"/>
      <c r="G78" s="1"/>
      <c r="H78" s="1"/>
      <c r="I78" s="1"/>
      <c r="J78" s="1"/>
      <c r="K78" s="1"/>
      <c r="L78" s="1"/>
      <c r="M78" s="1"/>
      <c r="N78" s="1"/>
      <c r="O78" s="1"/>
    </row>
    <row r="79" spans="1:15" x14ac:dyDescent="0.25">
      <c r="A79" s="18" t="s">
        <v>111</v>
      </c>
      <c r="B79" s="5" t="s">
        <v>197</v>
      </c>
      <c r="C79" s="19">
        <v>3480</v>
      </c>
      <c r="D79" s="19">
        <v>0.1</v>
      </c>
      <c r="E79" s="19">
        <f>C79*D79</f>
        <v>348</v>
      </c>
      <c r="F79" s="186"/>
      <c r="G79" s="1"/>
      <c r="H79" s="1"/>
      <c r="I79" s="1"/>
      <c r="J79" s="1"/>
      <c r="K79" s="1"/>
      <c r="L79" s="1"/>
      <c r="M79" s="1"/>
      <c r="N79" s="1"/>
      <c r="O79" s="1"/>
    </row>
    <row r="80" spans="1:15" ht="15.75" x14ac:dyDescent="0.25">
      <c r="A80" s="13" t="s">
        <v>112</v>
      </c>
      <c r="B80" s="14"/>
      <c r="C80" s="16"/>
      <c r="D80" s="16"/>
      <c r="E80" s="13"/>
      <c r="F80" s="13">
        <f>E81</f>
        <v>0</v>
      </c>
      <c r="G80" s="1"/>
      <c r="H80" s="1"/>
      <c r="I80" s="1"/>
      <c r="J80" s="1"/>
      <c r="K80" s="1"/>
      <c r="L80" s="1"/>
      <c r="M80" s="1"/>
      <c r="N80" s="1"/>
      <c r="O80" s="1"/>
    </row>
    <row r="81" spans="1:15" x14ac:dyDescent="0.25">
      <c r="A81" s="18" t="s">
        <v>113</v>
      </c>
      <c r="B81" s="5" t="s">
        <v>57</v>
      </c>
      <c r="C81" s="19">
        <v>1</v>
      </c>
      <c r="D81" s="19"/>
      <c r="E81" s="19">
        <f>D81</f>
        <v>0</v>
      </c>
      <c r="F81" s="19"/>
      <c r="G81" s="1"/>
      <c r="H81" s="1"/>
      <c r="I81" s="1"/>
      <c r="J81" s="1"/>
      <c r="K81" s="1"/>
      <c r="L81" s="1"/>
      <c r="M81" s="1"/>
      <c r="N81" s="1"/>
      <c r="O81" s="1"/>
    </row>
    <row r="82" spans="1:15" ht="15.75" x14ac:dyDescent="0.25">
      <c r="A82" s="30" t="s">
        <v>114</v>
      </c>
      <c r="B82" s="187"/>
      <c r="C82" s="187"/>
      <c r="D82" s="187"/>
      <c r="E82" s="188">
        <f>SUM(F19+F20+F41+F47+F74+F76+F80)</f>
        <v>18028.809999999998</v>
      </c>
      <c r="F82" s="189"/>
      <c r="G82" s="1"/>
      <c r="H82" s="1"/>
      <c r="I82" s="1"/>
      <c r="J82" s="1"/>
      <c r="K82" s="1"/>
      <c r="L82" s="1"/>
      <c r="M82" s="1"/>
      <c r="N82" s="1"/>
      <c r="O82" s="1"/>
    </row>
    <row r="83" spans="1:15" x14ac:dyDescent="0.25">
      <c r="A83" s="190"/>
      <c r="B83" s="190"/>
      <c r="C83" s="190"/>
      <c r="D83" s="190"/>
      <c r="E83" s="190"/>
      <c r="F83" s="190"/>
      <c r="G83" s="1"/>
      <c r="H83" s="1"/>
      <c r="I83" s="1"/>
      <c r="J83" s="1"/>
      <c r="K83" s="1"/>
      <c r="L83" s="1"/>
      <c r="M83" s="1"/>
      <c r="N83" s="1"/>
      <c r="O83" s="1"/>
    </row>
    <row r="84" spans="1:15" ht="15.75" x14ac:dyDescent="0.25">
      <c r="A84" s="191" t="s">
        <v>115</v>
      </c>
      <c r="B84" s="192"/>
      <c r="C84" s="192"/>
      <c r="D84" s="192"/>
      <c r="E84" s="192"/>
      <c r="F84" s="193"/>
      <c r="G84" s="1"/>
      <c r="H84" s="1"/>
      <c r="I84" s="1"/>
      <c r="J84" s="1"/>
      <c r="K84" s="1"/>
      <c r="L84" s="1"/>
      <c r="M84" s="1"/>
      <c r="N84" s="1"/>
      <c r="O84" s="1"/>
    </row>
    <row r="85" spans="1:15" ht="15.75" x14ac:dyDescent="0.25">
      <c r="A85" s="31" t="s">
        <v>116</v>
      </c>
      <c r="B85" s="32" t="s">
        <v>117</v>
      </c>
      <c r="C85" s="4">
        <v>1</v>
      </c>
      <c r="D85" s="19"/>
      <c r="E85" s="174">
        <f>C85*D85</f>
        <v>0</v>
      </c>
      <c r="F85" s="175"/>
      <c r="G85" s="1"/>
      <c r="H85" s="1"/>
      <c r="I85" s="1"/>
      <c r="J85" s="1"/>
      <c r="K85" s="1"/>
      <c r="L85" s="1"/>
      <c r="M85" s="1"/>
      <c r="N85" s="1"/>
      <c r="O85" s="1"/>
    </row>
    <row r="86" spans="1:15" ht="15.75" x14ac:dyDescent="0.25">
      <c r="A86" s="31" t="s">
        <v>118</v>
      </c>
      <c r="B86" s="33"/>
      <c r="C86" s="4"/>
      <c r="D86" s="19">
        <v>2</v>
      </c>
      <c r="E86" s="174">
        <f>C86*D86/100</f>
        <v>0</v>
      </c>
      <c r="F86" s="175"/>
      <c r="G86" s="1"/>
      <c r="H86" s="1"/>
      <c r="I86" s="1"/>
      <c r="J86" s="1"/>
      <c r="K86" s="1"/>
      <c r="L86" s="1"/>
      <c r="M86" s="1"/>
      <c r="N86" s="1"/>
      <c r="O86" s="1"/>
    </row>
    <row r="87" spans="1:15" ht="15.75" x14ac:dyDescent="0.25">
      <c r="A87" s="31" t="s">
        <v>119</v>
      </c>
      <c r="B87" s="33"/>
      <c r="C87" s="4">
        <f>E82</f>
        <v>18028.809999999998</v>
      </c>
      <c r="D87" s="19">
        <v>2</v>
      </c>
      <c r="E87" s="174">
        <f>C87*D87/100</f>
        <v>360.57619999999997</v>
      </c>
      <c r="F87" s="175"/>
      <c r="G87" s="1"/>
      <c r="H87" s="1"/>
      <c r="I87" s="1"/>
      <c r="J87" s="1"/>
      <c r="K87" s="1"/>
      <c r="L87" s="1"/>
      <c r="M87" s="1"/>
      <c r="N87" s="1"/>
      <c r="O87" s="1"/>
    </row>
    <row r="88" spans="1:15" ht="15.75" x14ac:dyDescent="0.25">
      <c r="A88" s="31" t="s">
        <v>120</v>
      </c>
      <c r="B88" s="33"/>
      <c r="C88" s="4">
        <f>E82</f>
        <v>18028.809999999998</v>
      </c>
      <c r="D88" s="19">
        <v>2</v>
      </c>
      <c r="E88" s="174">
        <f>C88*D88/100</f>
        <v>360.57619999999997</v>
      </c>
      <c r="F88" s="175"/>
      <c r="G88" s="1"/>
      <c r="H88" s="1"/>
      <c r="I88" s="1"/>
      <c r="J88" s="1"/>
      <c r="K88" s="1"/>
      <c r="L88" s="1"/>
      <c r="M88" s="1"/>
      <c r="N88" s="1"/>
      <c r="O88" s="1"/>
    </row>
    <row r="89" spans="1:15" ht="15.75" x14ac:dyDescent="0.25">
      <c r="A89" s="31" t="s">
        <v>121</v>
      </c>
      <c r="B89" s="33"/>
      <c r="C89" s="4"/>
      <c r="D89" s="19">
        <v>6</v>
      </c>
      <c r="E89" s="174">
        <f>C89*D89/100</f>
        <v>0</v>
      </c>
      <c r="F89" s="175"/>
      <c r="G89" s="1"/>
      <c r="H89" s="1"/>
      <c r="I89" s="1"/>
      <c r="J89" s="1"/>
      <c r="K89" s="1"/>
      <c r="L89" s="1"/>
      <c r="M89" s="1"/>
      <c r="N89" s="1"/>
      <c r="O89" s="1"/>
    </row>
    <row r="90" spans="1:15" ht="15.75" x14ac:dyDescent="0.25">
      <c r="A90" s="34" t="s">
        <v>122</v>
      </c>
      <c r="B90" s="176"/>
      <c r="C90" s="177"/>
      <c r="D90" s="178"/>
      <c r="E90" s="179">
        <f>SUM(E85+E86+E87+E88+E89)</f>
        <v>721.15239999999994</v>
      </c>
      <c r="F90" s="180"/>
      <c r="G90" s="1"/>
      <c r="H90" s="1"/>
      <c r="I90" s="1"/>
      <c r="J90" s="1"/>
      <c r="K90" s="1"/>
      <c r="L90" s="1"/>
      <c r="M90" s="1"/>
      <c r="N90" s="1"/>
      <c r="O90" s="1"/>
    </row>
    <row r="91" spans="1:15" x14ac:dyDescent="0.25">
      <c r="A91" s="181"/>
      <c r="B91" s="181"/>
      <c r="C91" s="181"/>
      <c r="D91" s="181"/>
      <c r="E91" s="181"/>
      <c r="F91" s="181"/>
      <c r="G91" s="1"/>
      <c r="H91" s="1"/>
      <c r="I91" s="1"/>
      <c r="J91" s="1"/>
      <c r="K91" s="1"/>
      <c r="L91" s="1"/>
      <c r="M91" s="1"/>
      <c r="N91" s="1"/>
      <c r="O91" s="1"/>
    </row>
    <row r="92" spans="1:15" ht="15.75" x14ac:dyDescent="0.25">
      <c r="A92" s="182" t="s">
        <v>123</v>
      </c>
      <c r="B92" s="183"/>
      <c r="C92" s="183"/>
      <c r="D92" s="183"/>
      <c r="E92" s="183"/>
      <c r="F92" s="184"/>
      <c r="G92" s="1"/>
      <c r="H92" s="1"/>
      <c r="I92" s="1"/>
      <c r="J92" s="1"/>
      <c r="K92" s="1"/>
      <c r="L92" s="1"/>
      <c r="M92" s="1"/>
      <c r="N92" s="1"/>
      <c r="O92" s="1"/>
    </row>
    <row r="93" spans="1:15" ht="15" customHeight="1" x14ac:dyDescent="0.25">
      <c r="A93" s="35" t="s">
        <v>139</v>
      </c>
      <c r="B93" s="185"/>
      <c r="C93" s="185"/>
      <c r="D93" s="185"/>
      <c r="E93" s="167">
        <f>E82</f>
        <v>18028.809999999998</v>
      </c>
      <c r="F93" s="167"/>
      <c r="G93" s="1"/>
      <c r="H93" s="1"/>
      <c r="I93" s="1"/>
      <c r="J93" s="1"/>
      <c r="K93" s="1"/>
      <c r="L93" s="1"/>
      <c r="M93" s="1"/>
      <c r="N93" s="1"/>
      <c r="O93" s="1"/>
    </row>
    <row r="94" spans="1:15" ht="15" customHeight="1" x14ac:dyDescent="0.25">
      <c r="A94" s="35" t="s">
        <v>140</v>
      </c>
      <c r="B94" s="185"/>
      <c r="C94" s="185"/>
      <c r="D94" s="185"/>
      <c r="E94" s="167">
        <f>E90</f>
        <v>721.15239999999994</v>
      </c>
      <c r="F94" s="167"/>
      <c r="G94" s="1"/>
      <c r="H94" s="1"/>
      <c r="I94" s="1"/>
      <c r="J94" s="1"/>
      <c r="K94" s="1"/>
      <c r="L94" s="1"/>
      <c r="M94" s="1"/>
      <c r="N94" s="1"/>
      <c r="O94" s="1"/>
    </row>
    <row r="95" spans="1:15" ht="15.75" customHeight="1" x14ac:dyDescent="0.25">
      <c r="A95" s="36" t="s">
        <v>124</v>
      </c>
      <c r="B95" s="171"/>
      <c r="C95" s="171"/>
      <c r="D95" s="171"/>
      <c r="E95" s="172">
        <f>SUM(E93+E94)</f>
        <v>18749.962399999997</v>
      </c>
      <c r="F95" s="173"/>
      <c r="G95" s="1"/>
      <c r="H95" s="1"/>
      <c r="I95" s="1"/>
      <c r="J95" s="1"/>
      <c r="K95" s="1"/>
      <c r="L95" s="1"/>
      <c r="M95" s="1"/>
      <c r="N95" s="1"/>
      <c r="O95" s="1"/>
    </row>
    <row r="96" spans="1:15" ht="15.75" customHeight="1" x14ac:dyDescent="0.25">
      <c r="A96" s="166"/>
      <c r="B96" s="166"/>
      <c r="C96" s="166"/>
      <c r="D96" s="166"/>
      <c r="E96" s="166"/>
      <c r="F96" s="166"/>
      <c r="G96" s="1"/>
      <c r="H96" s="1"/>
      <c r="I96" s="1"/>
      <c r="J96" s="1"/>
      <c r="K96" s="1"/>
      <c r="L96" s="1"/>
      <c r="M96" s="1"/>
      <c r="N96" s="1"/>
      <c r="O96" s="1"/>
    </row>
    <row r="97" spans="1:15" ht="15.75" x14ac:dyDescent="0.25">
      <c r="A97" s="167" t="s">
        <v>125</v>
      </c>
      <c r="B97" s="167"/>
      <c r="C97" s="167"/>
      <c r="D97" s="167"/>
      <c r="E97" s="167"/>
      <c r="F97" s="167"/>
      <c r="G97" s="1"/>
      <c r="H97" s="1"/>
      <c r="I97" s="1"/>
      <c r="J97" s="1"/>
      <c r="K97" s="1"/>
      <c r="L97" s="1"/>
      <c r="M97" s="1"/>
      <c r="N97" s="1"/>
      <c r="O97" s="1"/>
    </row>
    <row r="98" spans="1:15" ht="16.5" customHeight="1" x14ac:dyDescent="0.25">
      <c r="A98" s="20" t="s">
        <v>126</v>
      </c>
      <c r="B98" s="78">
        <f>+BAJO!B98</f>
        <v>1.02</v>
      </c>
      <c r="C98" s="168" t="s">
        <v>127</v>
      </c>
      <c r="D98" s="169"/>
      <c r="E98" s="169"/>
      <c r="F98" s="170"/>
      <c r="G98" s="1"/>
      <c r="H98" s="1"/>
      <c r="I98" s="1"/>
      <c r="J98" s="1"/>
      <c r="K98" s="1"/>
      <c r="L98" s="1"/>
      <c r="M98" s="1"/>
      <c r="N98" s="1"/>
      <c r="O98" s="1"/>
    </row>
    <row r="99" spans="1:15" ht="15.75" customHeight="1" x14ac:dyDescent="0.25">
      <c r="A99" s="20" t="s">
        <v>128</v>
      </c>
      <c r="B99" s="21">
        <f>E10</f>
        <v>33000</v>
      </c>
      <c r="C99" s="168" t="s">
        <v>129</v>
      </c>
      <c r="D99" s="169"/>
      <c r="E99" s="169"/>
      <c r="F99" s="170"/>
      <c r="G99" s="1"/>
      <c r="H99" s="1"/>
      <c r="I99" s="1"/>
      <c r="J99" s="1"/>
      <c r="K99" s="1"/>
      <c r="L99" s="1"/>
      <c r="M99" s="1"/>
      <c r="N99" s="1"/>
      <c r="O99" s="1"/>
    </row>
    <row r="100" spans="1:15" ht="15.75" customHeight="1" x14ac:dyDescent="0.25">
      <c r="A100" s="20" t="s">
        <v>130</v>
      </c>
      <c r="B100" s="21">
        <f>B98*B99</f>
        <v>33660</v>
      </c>
      <c r="C100" s="168" t="s">
        <v>131</v>
      </c>
      <c r="D100" s="169"/>
      <c r="E100" s="169"/>
      <c r="F100" s="170"/>
      <c r="G100" s="1"/>
      <c r="H100" s="1"/>
      <c r="I100" s="1"/>
      <c r="J100" s="1"/>
      <c r="K100" s="1"/>
      <c r="L100" s="1"/>
      <c r="M100" s="1"/>
      <c r="N100" s="1"/>
      <c r="O100" s="1"/>
    </row>
    <row r="101" spans="1:15" ht="15.75" customHeight="1" x14ac:dyDescent="0.25">
      <c r="A101" s="20" t="s">
        <v>132</v>
      </c>
      <c r="B101" s="78">
        <f>E95</f>
        <v>18749.962399999997</v>
      </c>
      <c r="C101" s="168" t="s">
        <v>201</v>
      </c>
      <c r="D101" s="169"/>
      <c r="E101" s="169"/>
      <c r="F101" s="170"/>
      <c r="G101" s="1"/>
      <c r="H101" s="1"/>
      <c r="I101" s="1"/>
      <c r="J101" s="1"/>
      <c r="K101" s="1"/>
      <c r="L101" s="1"/>
      <c r="M101" s="1"/>
      <c r="N101" s="1"/>
      <c r="O101" s="1"/>
    </row>
    <row r="102" spans="1:15" ht="15.75" x14ac:dyDescent="0.25">
      <c r="A102" s="20" t="s">
        <v>134</v>
      </c>
      <c r="B102" s="78">
        <f>B100-B101</f>
        <v>14910.037600000003</v>
      </c>
      <c r="C102" s="163" t="s">
        <v>202</v>
      </c>
      <c r="D102" s="164"/>
      <c r="E102" s="164"/>
      <c r="F102" s="165"/>
      <c r="G102" s="1"/>
      <c r="H102" s="1"/>
      <c r="I102" s="1"/>
      <c r="J102" s="1"/>
      <c r="K102" s="1"/>
      <c r="L102" s="1"/>
      <c r="M102" s="1"/>
      <c r="N102" s="1"/>
      <c r="O102" s="1"/>
    </row>
    <row r="103" spans="1:15" ht="9" customHeight="1" x14ac:dyDescent="0.25">
      <c r="A103" s="37"/>
      <c r="B103" s="37"/>
      <c r="C103" s="37"/>
      <c r="D103" s="37"/>
      <c r="E103" s="37"/>
      <c r="G103" s="1"/>
      <c r="H103" s="1"/>
      <c r="I103" s="1"/>
      <c r="J103" s="1"/>
      <c r="K103" s="1"/>
      <c r="L103" s="1"/>
      <c r="M103" s="1"/>
      <c r="N103" s="1"/>
      <c r="O103" s="1"/>
    </row>
    <row r="104" spans="1:15" ht="15.75" x14ac:dyDescent="0.25">
      <c r="A104" s="110" t="s">
        <v>136</v>
      </c>
      <c r="B104" s="110"/>
      <c r="C104" s="110"/>
      <c r="D104" s="110"/>
      <c r="E104" s="110"/>
      <c r="F104" s="110"/>
      <c r="G104" s="1"/>
      <c r="H104" s="1"/>
      <c r="I104" s="1"/>
      <c r="J104" s="1"/>
      <c r="K104" s="1"/>
      <c r="L104" s="1"/>
      <c r="M104" s="1"/>
      <c r="N104" s="1"/>
      <c r="O104" s="1"/>
    </row>
    <row r="105" spans="1:15" ht="15.75" x14ac:dyDescent="0.25">
      <c r="A105" s="110" t="s">
        <v>150</v>
      </c>
      <c r="B105" s="110"/>
      <c r="C105" s="110"/>
      <c r="D105" s="110"/>
      <c r="E105" s="110"/>
      <c r="F105" s="110"/>
      <c r="G105" s="1"/>
      <c r="H105" s="1"/>
      <c r="I105" s="1"/>
      <c r="J105" s="1"/>
      <c r="K105" s="1"/>
      <c r="L105" s="1"/>
      <c r="M105" s="1"/>
      <c r="N105" s="1"/>
      <c r="O105" s="1"/>
    </row>
    <row r="106" spans="1:15" x14ac:dyDescent="0.25">
      <c r="G106" s="1"/>
      <c r="H106" s="1"/>
      <c r="I106" s="1"/>
      <c r="J106" s="1"/>
      <c r="K106" s="1"/>
      <c r="L106" s="1"/>
      <c r="M106" s="1"/>
      <c r="N106" s="1"/>
      <c r="O106" s="1"/>
    </row>
  </sheetData>
  <mergeCells count="66">
    <mergeCell ref="B5:C5"/>
    <mergeCell ref="E5:F5"/>
    <mergeCell ref="A1:F1"/>
    <mergeCell ref="A2:F2"/>
    <mergeCell ref="A3:F3"/>
    <mergeCell ref="B4:C4"/>
    <mergeCell ref="E4:F4"/>
    <mergeCell ref="B6:C6"/>
    <mergeCell ref="E6:F6"/>
    <mergeCell ref="B7:C7"/>
    <mergeCell ref="E7:F7"/>
    <mergeCell ref="B8:C8"/>
    <mergeCell ref="E8:F8"/>
    <mergeCell ref="A15:F15"/>
    <mergeCell ref="B9:C9"/>
    <mergeCell ref="E9:F9"/>
    <mergeCell ref="B10:C10"/>
    <mergeCell ref="E10:F10"/>
    <mergeCell ref="B11:C11"/>
    <mergeCell ref="E11:F11"/>
    <mergeCell ref="B12:C12"/>
    <mergeCell ref="E12:F12"/>
    <mergeCell ref="B13:C13"/>
    <mergeCell ref="E13:F13"/>
    <mergeCell ref="B14:F14"/>
    <mergeCell ref="A16:F16"/>
    <mergeCell ref="B18:F18"/>
    <mergeCell ref="B21:D21"/>
    <mergeCell ref="F21:F40"/>
    <mergeCell ref="B25:D25"/>
    <mergeCell ref="B29:D29"/>
    <mergeCell ref="B34:D34"/>
    <mergeCell ref="E86:F86"/>
    <mergeCell ref="F42:F46"/>
    <mergeCell ref="B48:D48"/>
    <mergeCell ref="F48:F73"/>
    <mergeCell ref="B50:D50"/>
    <mergeCell ref="B59:D59"/>
    <mergeCell ref="F77:F79"/>
    <mergeCell ref="B82:D82"/>
    <mergeCell ref="E82:F82"/>
    <mergeCell ref="A83:F83"/>
    <mergeCell ref="A84:F84"/>
    <mergeCell ref="E85:F85"/>
    <mergeCell ref="B95:D95"/>
    <mergeCell ref="E95:F95"/>
    <mergeCell ref="E87:F87"/>
    <mergeCell ref="E88:F88"/>
    <mergeCell ref="E89:F89"/>
    <mergeCell ref="B90:D90"/>
    <mergeCell ref="E90:F90"/>
    <mergeCell ref="A91:F91"/>
    <mergeCell ref="A92:F92"/>
    <mergeCell ref="B93:D93"/>
    <mergeCell ref="E93:F93"/>
    <mergeCell ref="B94:D94"/>
    <mergeCell ref="E94:F94"/>
    <mergeCell ref="C102:F102"/>
    <mergeCell ref="A104:F104"/>
    <mergeCell ref="A105:F105"/>
    <mergeCell ref="A96:F96"/>
    <mergeCell ref="A97:F97"/>
    <mergeCell ref="C98:F98"/>
    <mergeCell ref="C99:F99"/>
    <mergeCell ref="C100:F100"/>
    <mergeCell ref="C101:F10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D302E-B2EA-493D-BA34-45BC1D77FED4}">
  <dimension ref="A1:T106"/>
  <sheetViews>
    <sheetView topLeftCell="A31" workbookViewId="0">
      <selection activeCell="H49" sqref="H49"/>
    </sheetView>
  </sheetViews>
  <sheetFormatPr baseColWidth="10" defaultColWidth="11.42578125" defaultRowHeight="15" x14ac:dyDescent="0.25"/>
  <cols>
    <col min="1" max="1" width="41.140625" style="2" customWidth="1"/>
    <col min="2" max="2" width="20.85546875" style="2" customWidth="1"/>
    <col min="3" max="3" width="17.42578125" style="2" customWidth="1"/>
    <col min="4" max="4" width="24.140625" style="2" customWidth="1"/>
    <col min="5" max="5" width="17.85546875" style="2" customWidth="1"/>
    <col min="6" max="6" width="13.85546875" style="2" customWidth="1"/>
    <col min="7" max="7" width="26.42578125" style="2" customWidth="1"/>
    <col min="8" max="8" width="43.28515625" style="2" customWidth="1"/>
    <col min="9" max="9" width="15.7109375" style="2" customWidth="1"/>
    <col min="10" max="10" width="8.42578125" style="2" customWidth="1"/>
    <col min="11" max="11" width="14.140625" style="2" customWidth="1"/>
    <col min="12" max="12" width="12.42578125" style="2" customWidth="1"/>
    <col min="13" max="13" width="12.5703125" style="2" customWidth="1"/>
    <col min="14" max="14" width="9" style="2" customWidth="1"/>
    <col min="15" max="15" width="10.42578125" style="2" customWidth="1"/>
    <col min="16" max="16384" width="11.42578125" style="2"/>
  </cols>
  <sheetData>
    <row r="1" spans="1:20" ht="15.75" x14ac:dyDescent="0.25">
      <c r="A1" s="206" t="s">
        <v>0</v>
      </c>
      <c r="B1" s="206"/>
      <c r="C1" s="206"/>
      <c r="D1" s="206"/>
      <c r="E1" s="206"/>
      <c r="F1" s="206"/>
      <c r="G1" s="1"/>
    </row>
    <row r="2" spans="1:20" ht="15.75" x14ac:dyDescent="0.25">
      <c r="A2" s="207" t="s">
        <v>1</v>
      </c>
      <c r="B2" s="207"/>
      <c r="C2" s="207"/>
      <c r="D2" s="207"/>
      <c r="E2" s="207"/>
      <c r="F2" s="207"/>
      <c r="G2" s="1"/>
    </row>
    <row r="3" spans="1:20" ht="15.75" x14ac:dyDescent="0.25">
      <c r="A3" s="194" t="s">
        <v>1</v>
      </c>
      <c r="B3" s="194"/>
      <c r="C3" s="194"/>
      <c r="D3" s="194"/>
      <c r="E3" s="194"/>
      <c r="F3" s="194"/>
      <c r="G3" s="1"/>
    </row>
    <row r="4" spans="1:20" ht="14.25" customHeight="1" x14ac:dyDescent="0.25">
      <c r="A4" s="3" t="s">
        <v>2</v>
      </c>
      <c r="B4" s="208" t="s">
        <v>3</v>
      </c>
      <c r="C4" s="208"/>
      <c r="D4" s="4" t="s">
        <v>4</v>
      </c>
      <c r="E4" s="158" t="s">
        <v>5</v>
      </c>
      <c r="F4" s="158"/>
      <c r="G4" s="1"/>
    </row>
    <row r="5" spans="1:20" x14ac:dyDescent="0.25">
      <c r="A5" s="3" t="s">
        <v>6</v>
      </c>
      <c r="B5" s="158" t="s">
        <v>7</v>
      </c>
      <c r="C5" s="158"/>
      <c r="D5" s="4" t="s">
        <v>8</v>
      </c>
      <c r="E5" s="158" t="s">
        <v>9</v>
      </c>
      <c r="F5" s="158"/>
      <c r="G5" s="1"/>
    </row>
    <row r="6" spans="1:20" x14ac:dyDescent="0.25">
      <c r="A6" s="3" t="s">
        <v>10</v>
      </c>
      <c r="B6" s="158" t="s">
        <v>11</v>
      </c>
      <c r="C6" s="158"/>
      <c r="D6" s="4" t="s">
        <v>12</v>
      </c>
      <c r="E6" s="158" t="s">
        <v>13</v>
      </c>
      <c r="F6" s="158"/>
      <c r="G6" s="1"/>
    </row>
    <row r="7" spans="1:20" ht="13.5" customHeight="1" x14ac:dyDescent="0.25">
      <c r="A7" s="3" t="s">
        <v>14</v>
      </c>
      <c r="B7" s="158">
        <v>4</v>
      </c>
      <c r="C7" s="158"/>
      <c r="D7" s="4" t="s">
        <v>15</v>
      </c>
      <c r="E7" s="158">
        <v>44400</v>
      </c>
      <c r="F7" s="158"/>
      <c r="G7" s="1"/>
    </row>
    <row r="8" spans="1:20" ht="12.75" customHeight="1" x14ac:dyDescent="0.25">
      <c r="A8" s="3" t="s">
        <v>16</v>
      </c>
      <c r="B8" s="158" t="s">
        <v>17</v>
      </c>
      <c r="C8" s="158"/>
      <c r="D8" s="4" t="s">
        <v>18</v>
      </c>
      <c r="E8" s="158" t="s">
        <v>19</v>
      </c>
      <c r="F8" s="158"/>
      <c r="G8" s="1"/>
    </row>
    <row r="9" spans="1:20" ht="14.25" customHeight="1" x14ac:dyDescent="0.25">
      <c r="A9" s="3" t="s">
        <v>20</v>
      </c>
      <c r="B9" s="158" t="s">
        <v>21</v>
      </c>
      <c r="C9" s="158"/>
      <c r="D9" s="4" t="s">
        <v>22</v>
      </c>
      <c r="E9" s="158"/>
      <c r="F9" s="158"/>
      <c r="G9" s="1"/>
    </row>
    <row r="10" spans="1:20" ht="13.5" customHeight="1" x14ac:dyDescent="0.25">
      <c r="A10" s="3" t="s">
        <v>23</v>
      </c>
      <c r="B10" s="158" t="s">
        <v>24</v>
      </c>
      <c r="C10" s="158"/>
      <c r="D10" s="4" t="s">
        <v>25</v>
      </c>
      <c r="E10" s="204">
        <v>18000</v>
      </c>
      <c r="F10" s="205"/>
      <c r="G10" s="1"/>
    </row>
    <row r="11" spans="1:20" ht="15" customHeight="1" x14ac:dyDescent="0.25">
      <c r="A11" s="3" t="s">
        <v>26</v>
      </c>
      <c r="B11" s="158" t="s">
        <v>27</v>
      </c>
      <c r="C11" s="158"/>
      <c r="D11" s="4" t="s">
        <v>28</v>
      </c>
      <c r="E11" s="204">
        <v>1.02</v>
      </c>
      <c r="F11" s="205"/>
      <c r="G11" s="1"/>
    </row>
    <row r="12" spans="1:20" ht="13.5" customHeight="1" x14ac:dyDescent="0.25">
      <c r="A12" s="3" t="s">
        <v>29</v>
      </c>
      <c r="B12" s="158" t="s">
        <v>30</v>
      </c>
      <c r="C12" s="158"/>
      <c r="D12" s="4" t="s">
        <v>31</v>
      </c>
      <c r="E12" s="158">
        <v>0.06</v>
      </c>
      <c r="F12" s="158"/>
      <c r="G12" s="1"/>
    </row>
    <row r="13" spans="1:20" ht="30" x14ac:dyDescent="0.25">
      <c r="A13" s="3" t="s">
        <v>32</v>
      </c>
      <c r="B13" s="158" t="s">
        <v>33</v>
      </c>
      <c r="C13" s="158"/>
      <c r="D13" s="4" t="s">
        <v>34</v>
      </c>
      <c r="E13" s="157">
        <v>45477</v>
      </c>
      <c r="F13" s="158"/>
      <c r="G13" s="1"/>
      <c r="P13"/>
      <c r="Q13"/>
      <c r="R13"/>
      <c r="S13"/>
      <c r="T13"/>
    </row>
    <row r="14" spans="1:20" x14ac:dyDescent="0.25">
      <c r="A14" s="82" t="s">
        <v>189</v>
      </c>
      <c r="B14" s="159">
        <v>3.75</v>
      </c>
      <c r="C14" s="159"/>
      <c r="D14" s="159"/>
      <c r="E14" s="159"/>
      <c r="F14" s="159"/>
      <c r="G14" s="1"/>
      <c r="P14"/>
      <c r="Q14"/>
      <c r="R14"/>
      <c r="S14"/>
      <c r="T14"/>
    </row>
    <row r="15" spans="1:20" x14ac:dyDescent="0.25">
      <c r="A15" s="203"/>
      <c r="B15" s="203"/>
      <c r="C15" s="203"/>
      <c r="D15" s="203"/>
      <c r="E15" s="203"/>
      <c r="F15" s="203"/>
      <c r="G15" s="1"/>
      <c r="P15"/>
      <c r="Q15"/>
      <c r="R15"/>
      <c r="S15"/>
      <c r="T15"/>
    </row>
    <row r="16" spans="1:20" ht="17.25" customHeight="1" x14ac:dyDescent="0.25">
      <c r="A16" s="194" t="s">
        <v>36</v>
      </c>
      <c r="B16" s="194"/>
      <c r="C16" s="194"/>
      <c r="D16" s="194"/>
      <c r="E16" s="194"/>
      <c r="F16" s="194"/>
      <c r="G16" s="1"/>
      <c r="H16" s="1"/>
      <c r="I16" s="1"/>
      <c r="J16" s="1"/>
      <c r="K16" s="1"/>
      <c r="L16" s="1"/>
      <c r="M16" s="1"/>
      <c r="N16" s="1"/>
      <c r="O16" s="1"/>
      <c r="P16"/>
      <c r="Q16"/>
      <c r="R16"/>
      <c r="S16"/>
      <c r="T16"/>
    </row>
    <row r="17" spans="1:20" ht="32.25" thickBot="1" x14ac:dyDescent="0.3">
      <c r="A17" s="7" t="s">
        <v>38</v>
      </c>
      <c r="B17" s="7" t="s">
        <v>39</v>
      </c>
      <c r="C17" s="7" t="s">
        <v>40</v>
      </c>
      <c r="D17" s="7" t="s">
        <v>41</v>
      </c>
      <c r="E17" s="7" t="s">
        <v>42</v>
      </c>
      <c r="F17" s="7" t="s">
        <v>43</v>
      </c>
      <c r="G17" s="1"/>
      <c r="H17" s="1"/>
      <c r="I17" s="1"/>
      <c r="J17" s="1"/>
      <c r="K17" s="1"/>
      <c r="L17" s="1"/>
      <c r="M17" s="1"/>
      <c r="N17" s="1"/>
      <c r="O17" s="1"/>
      <c r="P17"/>
      <c r="Q17"/>
      <c r="R17"/>
      <c r="S17"/>
      <c r="T17"/>
    </row>
    <row r="18" spans="1:20" ht="15.75" x14ac:dyDescent="0.25">
      <c r="A18" s="8" t="s">
        <v>45</v>
      </c>
      <c r="B18" s="195"/>
      <c r="C18" s="196"/>
      <c r="D18" s="196"/>
      <c r="E18" s="196"/>
      <c r="F18" s="197"/>
      <c r="G18" s="1"/>
      <c r="H18" s="83" t="s">
        <v>152</v>
      </c>
      <c r="I18" s="84" t="s">
        <v>153</v>
      </c>
      <c r="J18" s="85" t="s">
        <v>154</v>
      </c>
      <c r="K18" s="86" t="s">
        <v>155</v>
      </c>
      <c r="L18" s="1"/>
      <c r="M18" s="1"/>
      <c r="N18" s="1"/>
      <c r="O18" s="1"/>
      <c r="P18"/>
      <c r="Q18"/>
      <c r="R18"/>
      <c r="S18"/>
      <c r="T18"/>
    </row>
    <row r="19" spans="1:20" ht="15.75" x14ac:dyDescent="0.25">
      <c r="A19" s="9" t="s">
        <v>46</v>
      </c>
      <c r="B19" s="10"/>
      <c r="C19" s="11"/>
      <c r="D19" s="11"/>
      <c r="E19" s="12"/>
      <c r="F19" s="12"/>
      <c r="G19" s="1"/>
      <c r="H19" s="87" t="s">
        <v>156</v>
      </c>
      <c r="I19" s="88"/>
      <c r="J19" s="88">
        <f>+C9</f>
        <v>0</v>
      </c>
      <c r="K19" s="89" t="s">
        <v>157</v>
      </c>
      <c r="L19" s="1"/>
      <c r="M19" s="1"/>
      <c r="N19" s="1"/>
      <c r="O19" s="1"/>
      <c r="P19"/>
      <c r="Q19"/>
      <c r="R19"/>
      <c r="S19"/>
      <c r="T19"/>
    </row>
    <row r="20" spans="1:20" ht="15.75" x14ac:dyDescent="0.25">
      <c r="A20" s="13" t="s">
        <v>48</v>
      </c>
      <c r="B20" s="14"/>
      <c r="C20" s="15"/>
      <c r="D20" s="16"/>
      <c r="E20" s="16"/>
      <c r="F20" s="13">
        <f>SUM(E21+E25+E29+E34)</f>
        <v>2950</v>
      </c>
      <c r="G20" s="1"/>
      <c r="H20" s="90" t="s">
        <v>53</v>
      </c>
      <c r="I20" s="91" t="s">
        <v>158</v>
      </c>
      <c r="J20" s="91">
        <v>50</v>
      </c>
      <c r="K20" s="92">
        <f>+J20/$B$14</f>
        <v>13.333333333333334</v>
      </c>
      <c r="L20" s="1"/>
      <c r="M20" s="1"/>
      <c r="N20" s="1"/>
      <c r="O20" s="1"/>
      <c r="P20"/>
      <c r="Q20"/>
      <c r="R20"/>
      <c r="S20"/>
      <c r="T20"/>
    </row>
    <row r="21" spans="1:20" s="1" customFormat="1" ht="15.75" x14ac:dyDescent="0.25">
      <c r="A21" s="17" t="s">
        <v>50</v>
      </c>
      <c r="B21" s="198"/>
      <c r="C21" s="181"/>
      <c r="D21" s="199"/>
      <c r="E21" s="17">
        <f>SUM(E22+E23+E24)</f>
        <v>400</v>
      </c>
      <c r="F21" s="200"/>
      <c r="H21" s="90" t="s">
        <v>159</v>
      </c>
      <c r="I21" s="91" t="s">
        <v>160</v>
      </c>
      <c r="J21" s="91">
        <v>0.75</v>
      </c>
      <c r="K21" s="92">
        <f t="shared" ref="K21:K50" si="0">+J21/$B$14</f>
        <v>0.2</v>
      </c>
      <c r="P21"/>
      <c r="Q21"/>
      <c r="R21"/>
      <c r="S21"/>
      <c r="T21"/>
    </row>
    <row r="22" spans="1:20" x14ac:dyDescent="0.25">
      <c r="A22" s="18" t="s">
        <v>52</v>
      </c>
      <c r="B22" s="5" t="s">
        <v>53</v>
      </c>
      <c r="C22" s="19">
        <v>4</v>
      </c>
      <c r="D22" s="19">
        <f>+$J$20</f>
        <v>50</v>
      </c>
      <c r="E22" s="19">
        <f>C22*D22</f>
        <v>200</v>
      </c>
      <c r="F22" s="201"/>
      <c r="G22" s="1"/>
      <c r="H22" s="90" t="s">
        <v>161</v>
      </c>
      <c r="I22" s="91" t="s">
        <v>158</v>
      </c>
      <c r="J22" s="91">
        <v>95</v>
      </c>
      <c r="K22" s="92">
        <f t="shared" si="0"/>
        <v>25.333333333333332</v>
      </c>
      <c r="L22" s="1"/>
      <c r="M22" s="1"/>
      <c r="N22" s="1"/>
      <c r="O22" s="1"/>
      <c r="P22"/>
      <c r="Q22"/>
      <c r="R22"/>
      <c r="S22"/>
      <c r="T22"/>
    </row>
    <row r="23" spans="1:20" x14ac:dyDescent="0.25">
      <c r="A23" s="18" t="s">
        <v>54</v>
      </c>
      <c r="B23" s="5" t="s">
        <v>53</v>
      </c>
      <c r="C23" s="19">
        <v>2</v>
      </c>
      <c r="D23" s="19">
        <f t="shared" ref="D23:D24" si="1">+$J$20</f>
        <v>50</v>
      </c>
      <c r="E23" s="19">
        <f>C23*D23</f>
        <v>100</v>
      </c>
      <c r="F23" s="201"/>
      <c r="G23" s="1"/>
      <c r="H23" s="93" t="s">
        <v>162</v>
      </c>
      <c r="I23" s="91"/>
      <c r="J23" s="91">
        <v>100</v>
      </c>
      <c r="K23" s="92">
        <f t="shared" si="0"/>
        <v>26.666666666666668</v>
      </c>
      <c r="L23" s="1"/>
      <c r="M23" s="1"/>
      <c r="N23" s="1"/>
      <c r="O23" s="1"/>
      <c r="P23"/>
      <c r="Q23"/>
      <c r="R23"/>
      <c r="S23"/>
      <c r="T23"/>
    </row>
    <row r="24" spans="1:20" ht="30" x14ac:dyDescent="0.25">
      <c r="A24" s="18" t="s">
        <v>56</v>
      </c>
      <c r="B24" s="5" t="s">
        <v>53</v>
      </c>
      <c r="C24" s="19">
        <v>2</v>
      </c>
      <c r="D24" s="19">
        <f t="shared" si="1"/>
        <v>50</v>
      </c>
      <c r="E24" s="19">
        <f>C24*D24</f>
        <v>100</v>
      </c>
      <c r="F24" s="201"/>
      <c r="G24" s="1"/>
      <c r="H24" s="90" t="s">
        <v>163</v>
      </c>
      <c r="I24" s="91"/>
      <c r="J24" s="91">
        <v>90</v>
      </c>
      <c r="K24" s="92">
        <f t="shared" si="0"/>
        <v>24</v>
      </c>
      <c r="L24" s="1"/>
      <c r="M24" s="1"/>
      <c r="N24" s="1"/>
      <c r="O24" s="1"/>
      <c r="P24"/>
      <c r="Q24"/>
      <c r="R24"/>
      <c r="S24"/>
      <c r="T24"/>
    </row>
    <row r="25" spans="1:20" ht="15.75" x14ac:dyDescent="0.25">
      <c r="A25" s="20" t="s">
        <v>58</v>
      </c>
      <c r="B25" s="168"/>
      <c r="C25" s="169"/>
      <c r="D25" s="170"/>
      <c r="E25" s="21">
        <f>SUM(E26+E27+E28)</f>
        <v>900</v>
      </c>
      <c r="F25" s="201"/>
      <c r="G25" s="1"/>
      <c r="H25" s="90" t="s">
        <v>164</v>
      </c>
      <c r="I25" s="91"/>
      <c r="J25" s="91">
        <v>90</v>
      </c>
      <c r="K25" s="92">
        <f t="shared" si="0"/>
        <v>24</v>
      </c>
      <c r="L25" s="1"/>
      <c r="M25" s="1"/>
      <c r="N25" s="1"/>
      <c r="O25" s="1"/>
      <c r="P25"/>
      <c r="Q25"/>
      <c r="R25"/>
      <c r="S25"/>
      <c r="T25"/>
    </row>
    <row r="26" spans="1:20" x14ac:dyDescent="0.25">
      <c r="A26" s="18" t="s">
        <v>59</v>
      </c>
      <c r="B26" s="5" t="s">
        <v>53</v>
      </c>
      <c r="C26" s="19">
        <v>6</v>
      </c>
      <c r="D26" s="19">
        <f t="shared" ref="D26:D28" si="2">+$J$20</f>
        <v>50</v>
      </c>
      <c r="E26" s="19">
        <f>C26*D26</f>
        <v>300</v>
      </c>
      <c r="F26" s="201"/>
      <c r="G26" s="1"/>
      <c r="H26" s="94" t="s">
        <v>165</v>
      </c>
      <c r="I26" s="91"/>
      <c r="J26" s="91">
        <v>90</v>
      </c>
      <c r="K26" s="92">
        <f t="shared" si="0"/>
        <v>24</v>
      </c>
      <c r="L26" s="1"/>
      <c r="M26" s="1"/>
      <c r="N26" s="1"/>
      <c r="O26" s="1"/>
      <c r="P26"/>
      <c r="Q26"/>
      <c r="R26"/>
      <c r="S26"/>
      <c r="T26"/>
    </row>
    <row r="27" spans="1:20" x14ac:dyDescent="0.25">
      <c r="A27" s="18" t="s">
        <v>60</v>
      </c>
      <c r="B27" s="5" t="s">
        <v>53</v>
      </c>
      <c r="C27" s="19">
        <v>6</v>
      </c>
      <c r="D27" s="19">
        <f t="shared" si="2"/>
        <v>50</v>
      </c>
      <c r="E27" s="19">
        <f>C27*D27</f>
        <v>300</v>
      </c>
      <c r="F27" s="201"/>
      <c r="G27" s="1"/>
      <c r="H27" s="94" t="s">
        <v>166</v>
      </c>
      <c r="I27" s="91" t="s">
        <v>87</v>
      </c>
      <c r="J27" s="91">
        <v>6</v>
      </c>
      <c r="K27" s="92">
        <f t="shared" si="0"/>
        <v>1.6</v>
      </c>
      <c r="L27" s="1"/>
      <c r="M27" s="1"/>
      <c r="N27" s="1"/>
      <c r="O27" s="1"/>
    </row>
    <row r="28" spans="1:20" x14ac:dyDescent="0.25">
      <c r="A28" s="18" t="s">
        <v>61</v>
      </c>
      <c r="B28" s="5" t="s">
        <v>53</v>
      </c>
      <c r="C28" s="19">
        <v>6</v>
      </c>
      <c r="D28" s="19">
        <f t="shared" si="2"/>
        <v>50</v>
      </c>
      <c r="E28" s="19">
        <f>C28*D28</f>
        <v>300</v>
      </c>
      <c r="F28" s="201"/>
      <c r="G28" s="1"/>
      <c r="H28" s="90" t="s">
        <v>167</v>
      </c>
      <c r="I28" s="91" t="s">
        <v>168</v>
      </c>
      <c r="J28" s="91">
        <v>97.67</v>
      </c>
      <c r="K28" s="92">
        <f t="shared" si="0"/>
        <v>26.045333333333335</v>
      </c>
      <c r="L28" s="1"/>
      <c r="M28" s="1"/>
      <c r="N28" s="1"/>
      <c r="O28" s="1"/>
    </row>
    <row r="29" spans="1:20" ht="15.75" x14ac:dyDescent="0.25">
      <c r="A29" s="20" t="s">
        <v>62</v>
      </c>
      <c r="B29" s="168"/>
      <c r="C29" s="169"/>
      <c r="D29" s="170"/>
      <c r="E29" s="21">
        <f>SUM(E30+E31+E32+E33)</f>
        <v>300</v>
      </c>
      <c r="F29" s="201"/>
      <c r="G29" s="1"/>
      <c r="H29" s="90" t="s">
        <v>169</v>
      </c>
      <c r="I29" s="91"/>
      <c r="J29" s="91">
        <v>80</v>
      </c>
      <c r="K29" s="92">
        <f t="shared" si="0"/>
        <v>21.333333333333332</v>
      </c>
      <c r="L29" s="1"/>
      <c r="M29" s="1"/>
      <c r="N29" s="1"/>
      <c r="O29" s="1"/>
    </row>
    <row r="30" spans="1:20" x14ac:dyDescent="0.25">
      <c r="A30" s="18" t="s">
        <v>63</v>
      </c>
      <c r="B30" s="5" t="s">
        <v>53</v>
      </c>
      <c r="C30" s="19">
        <v>1</v>
      </c>
      <c r="D30" s="19">
        <f t="shared" ref="D30:D33" si="3">+$J$20</f>
        <v>50</v>
      </c>
      <c r="E30" s="19">
        <f>C30*D30</f>
        <v>50</v>
      </c>
      <c r="F30" s="201"/>
      <c r="G30" s="1"/>
      <c r="H30" s="95" t="s">
        <v>170</v>
      </c>
      <c r="I30" s="91" t="s">
        <v>168</v>
      </c>
      <c r="J30" s="96">
        <v>145.66999999999999</v>
      </c>
      <c r="K30" s="92">
        <f t="shared" si="0"/>
        <v>38.845333333333329</v>
      </c>
      <c r="L30" s="1"/>
      <c r="M30" s="1"/>
      <c r="N30" s="1"/>
      <c r="O30" s="1"/>
    </row>
    <row r="31" spans="1:20" x14ac:dyDescent="0.25">
      <c r="A31" s="18" t="s">
        <v>64</v>
      </c>
      <c r="B31" s="5" t="s">
        <v>53</v>
      </c>
      <c r="C31" s="19">
        <v>2</v>
      </c>
      <c r="D31" s="19">
        <f t="shared" si="3"/>
        <v>50</v>
      </c>
      <c r="E31" s="19">
        <f>C31*D31</f>
        <v>100</v>
      </c>
      <c r="F31" s="201"/>
      <c r="G31" s="1"/>
      <c r="H31" s="97" t="s">
        <v>171</v>
      </c>
      <c r="I31" s="91" t="s">
        <v>168</v>
      </c>
      <c r="J31" s="96">
        <v>115.5</v>
      </c>
      <c r="K31" s="92">
        <f t="shared" si="0"/>
        <v>30.8</v>
      </c>
      <c r="L31" s="1"/>
      <c r="M31" s="1"/>
      <c r="N31" s="1"/>
      <c r="O31" s="1"/>
    </row>
    <row r="32" spans="1:20" x14ac:dyDescent="0.25">
      <c r="A32" s="18" t="s">
        <v>65</v>
      </c>
      <c r="B32" s="5" t="s">
        <v>53</v>
      </c>
      <c r="C32" s="19">
        <v>3</v>
      </c>
      <c r="D32" s="19">
        <f t="shared" si="3"/>
        <v>50</v>
      </c>
      <c r="E32" s="19">
        <f>C32*D32</f>
        <v>150</v>
      </c>
      <c r="F32" s="201"/>
      <c r="G32" s="1"/>
      <c r="H32" s="97" t="s">
        <v>172</v>
      </c>
      <c r="I32" s="91" t="s">
        <v>168</v>
      </c>
      <c r="J32" s="91">
        <v>105</v>
      </c>
      <c r="K32" s="92">
        <f t="shared" si="0"/>
        <v>28</v>
      </c>
      <c r="L32" s="1"/>
      <c r="M32" s="1"/>
      <c r="N32" s="1"/>
      <c r="O32" s="1"/>
    </row>
    <row r="33" spans="1:15" x14ac:dyDescent="0.25">
      <c r="A33" s="18" t="s">
        <v>66</v>
      </c>
      <c r="B33" s="5" t="s">
        <v>53</v>
      </c>
      <c r="C33" s="19">
        <v>0</v>
      </c>
      <c r="D33" s="19">
        <f t="shared" si="3"/>
        <v>50</v>
      </c>
      <c r="E33" s="19">
        <f>C33*D33</f>
        <v>0</v>
      </c>
      <c r="F33" s="201"/>
      <c r="G33" s="1"/>
      <c r="H33" s="97" t="s">
        <v>198</v>
      </c>
      <c r="I33" s="91" t="s">
        <v>168</v>
      </c>
      <c r="J33" s="91">
        <v>105</v>
      </c>
      <c r="K33" s="92">
        <f t="shared" si="0"/>
        <v>28</v>
      </c>
      <c r="L33" s="1"/>
      <c r="M33" s="1"/>
      <c r="N33" s="1"/>
      <c r="O33" s="1"/>
    </row>
    <row r="34" spans="1:15" ht="15.75" x14ac:dyDescent="0.25">
      <c r="A34" s="20" t="s">
        <v>67</v>
      </c>
      <c r="B34" s="168"/>
      <c r="C34" s="169"/>
      <c r="D34" s="170"/>
      <c r="E34" s="21">
        <f>SUM(E35+E36+E37+E38+E39+E40)</f>
        <v>1350</v>
      </c>
      <c r="F34" s="201"/>
      <c r="G34" s="1"/>
      <c r="H34" s="97" t="s">
        <v>173</v>
      </c>
      <c r="I34" s="98" t="s">
        <v>51</v>
      </c>
      <c r="J34" s="91">
        <v>15</v>
      </c>
      <c r="K34" s="92">
        <f t="shared" si="0"/>
        <v>4</v>
      </c>
      <c r="L34" s="1"/>
      <c r="M34" s="1"/>
      <c r="N34" s="1"/>
      <c r="O34" s="1"/>
    </row>
    <row r="35" spans="1:15" x14ac:dyDescent="0.25">
      <c r="A35" s="18" t="s">
        <v>68</v>
      </c>
      <c r="B35" s="5" t="s">
        <v>53</v>
      </c>
      <c r="C35" s="19">
        <v>7</v>
      </c>
      <c r="D35" s="19">
        <f t="shared" ref="D35:D37" si="4">+$J$20</f>
        <v>50</v>
      </c>
      <c r="E35" s="19">
        <f t="shared" ref="E35:E40" si="5">C35*D35</f>
        <v>350</v>
      </c>
      <c r="F35" s="201"/>
      <c r="G35" s="1"/>
      <c r="H35" s="90" t="s">
        <v>174</v>
      </c>
      <c r="I35" s="91"/>
      <c r="J35" s="91">
        <v>131.33000000000001</v>
      </c>
      <c r="K35" s="92">
        <f t="shared" si="0"/>
        <v>35.021333333333338</v>
      </c>
      <c r="L35" s="1"/>
      <c r="M35" s="1"/>
      <c r="N35" s="1"/>
      <c r="O35" s="1"/>
    </row>
    <row r="36" spans="1:15" x14ac:dyDescent="0.25">
      <c r="A36" s="18" t="s">
        <v>69</v>
      </c>
      <c r="B36" s="5" t="s">
        <v>53</v>
      </c>
      <c r="C36" s="19">
        <v>6</v>
      </c>
      <c r="D36" s="19">
        <f t="shared" si="4"/>
        <v>50</v>
      </c>
      <c r="E36" s="19">
        <f t="shared" si="5"/>
        <v>300</v>
      </c>
      <c r="F36" s="201"/>
      <c r="G36" s="1"/>
      <c r="H36" s="95" t="s">
        <v>175</v>
      </c>
      <c r="I36" s="91"/>
      <c r="J36" s="91">
        <v>40</v>
      </c>
      <c r="K36" s="92">
        <f t="shared" si="0"/>
        <v>10.666666666666666</v>
      </c>
      <c r="L36" s="1"/>
      <c r="M36" s="1"/>
      <c r="N36" s="1"/>
      <c r="O36" s="1"/>
    </row>
    <row r="37" spans="1:15" x14ac:dyDescent="0.25">
      <c r="A37" s="18" t="s">
        <v>70</v>
      </c>
      <c r="B37" s="5" t="s">
        <v>53</v>
      </c>
      <c r="C37" s="19">
        <v>2</v>
      </c>
      <c r="D37" s="19">
        <f t="shared" si="4"/>
        <v>50</v>
      </c>
      <c r="E37" s="19">
        <f t="shared" si="5"/>
        <v>100</v>
      </c>
      <c r="F37" s="201"/>
      <c r="G37" s="1"/>
      <c r="H37" s="90" t="s">
        <v>176</v>
      </c>
      <c r="I37" s="91"/>
      <c r="J37" s="91">
        <v>25</v>
      </c>
      <c r="K37" s="92">
        <f t="shared" si="0"/>
        <v>6.666666666666667</v>
      </c>
      <c r="L37" s="1"/>
      <c r="M37" s="1"/>
      <c r="N37" s="1"/>
      <c r="O37" s="1"/>
    </row>
    <row r="38" spans="1:15" x14ac:dyDescent="0.25">
      <c r="A38" s="18" t="s">
        <v>71</v>
      </c>
      <c r="B38" s="5" t="s">
        <v>53</v>
      </c>
      <c r="C38" s="19">
        <v>5</v>
      </c>
      <c r="D38" s="19">
        <f>+$J$20-10</f>
        <v>40</v>
      </c>
      <c r="E38" s="19">
        <f t="shared" si="5"/>
        <v>200</v>
      </c>
      <c r="F38" s="201"/>
      <c r="G38" s="1"/>
      <c r="H38" s="90" t="s">
        <v>177</v>
      </c>
      <c r="I38" s="91"/>
      <c r="J38" s="91">
        <v>2.52</v>
      </c>
      <c r="K38" s="92">
        <f t="shared" si="0"/>
        <v>0.67200000000000004</v>
      </c>
      <c r="L38" s="1"/>
      <c r="M38" s="1"/>
      <c r="N38" s="1"/>
      <c r="O38" s="1"/>
    </row>
    <row r="39" spans="1:15" x14ac:dyDescent="0.25">
      <c r="A39" s="18" t="s">
        <v>72</v>
      </c>
      <c r="B39" s="5" t="s">
        <v>53</v>
      </c>
      <c r="C39" s="19">
        <v>3</v>
      </c>
      <c r="D39" s="19">
        <f t="shared" ref="D39:D40" si="6">+$J$20-10</f>
        <v>40</v>
      </c>
      <c r="E39" s="19">
        <f t="shared" si="5"/>
        <v>120</v>
      </c>
      <c r="F39" s="201"/>
      <c r="G39" s="1"/>
      <c r="H39" s="90" t="s">
        <v>178</v>
      </c>
      <c r="I39" s="91" t="s">
        <v>37</v>
      </c>
      <c r="J39" s="91">
        <v>0.05</v>
      </c>
      <c r="K39" s="92">
        <f t="shared" si="0"/>
        <v>1.3333333333333334E-2</v>
      </c>
      <c r="L39" s="1"/>
      <c r="M39" s="1"/>
      <c r="N39" s="1"/>
      <c r="O39" s="1"/>
    </row>
    <row r="40" spans="1:15" x14ac:dyDescent="0.25">
      <c r="A40" s="18" t="s">
        <v>73</v>
      </c>
      <c r="B40" s="5" t="s">
        <v>53</v>
      </c>
      <c r="C40" s="19">
        <v>7</v>
      </c>
      <c r="D40" s="19">
        <f t="shared" si="6"/>
        <v>40</v>
      </c>
      <c r="E40" s="19">
        <f t="shared" si="5"/>
        <v>280</v>
      </c>
      <c r="F40" s="202"/>
      <c r="G40" s="1"/>
      <c r="H40" s="97" t="s">
        <v>190</v>
      </c>
      <c r="I40" s="91"/>
      <c r="J40" s="91">
        <v>22</v>
      </c>
      <c r="K40" s="92">
        <f t="shared" si="0"/>
        <v>5.8666666666666663</v>
      </c>
      <c r="L40" s="1"/>
      <c r="M40" s="1"/>
      <c r="N40" s="1"/>
      <c r="O40" s="1"/>
    </row>
    <row r="41" spans="1:15" ht="31.5" x14ac:dyDescent="0.25">
      <c r="A41" s="13" t="s">
        <v>74</v>
      </c>
      <c r="B41" s="14"/>
      <c r="C41" s="15"/>
      <c r="D41" s="16"/>
      <c r="E41" s="13"/>
      <c r="F41" s="13">
        <f>SUM(E42+E43+E44+E45+E46)</f>
        <v>1032</v>
      </c>
      <c r="G41" s="1"/>
      <c r="H41" s="97" t="s">
        <v>179</v>
      </c>
      <c r="I41" s="98"/>
      <c r="J41" s="91">
        <v>67.84</v>
      </c>
      <c r="K41" s="92">
        <f t="shared" si="0"/>
        <v>18.090666666666667</v>
      </c>
      <c r="L41" s="1"/>
      <c r="M41" s="1"/>
      <c r="N41" s="1"/>
      <c r="O41" s="1"/>
    </row>
    <row r="42" spans="1:15" x14ac:dyDescent="0.25">
      <c r="A42" s="18" t="s">
        <v>75</v>
      </c>
      <c r="B42" s="5" t="s">
        <v>146</v>
      </c>
      <c r="C42" s="19">
        <v>3</v>
      </c>
      <c r="D42" s="19">
        <f>+J23</f>
        <v>100</v>
      </c>
      <c r="E42" s="19">
        <f>C42*D42</f>
        <v>300</v>
      </c>
      <c r="F42" s="159"/>
      <c r="G42" s="1"/>
      <c r="H42" s="90" t="s">
        <v>180</v>
      </c>
      <c r="I42" s="91"/>
      <c r="J42" s="91">
        <v>47.5</v>
      </c>
      <c r="K42" s="92">
        <f t="shared" si="0"/>
        <v>12.666666666666666</v>
      </c>
      <c r="L42" s="1"/>
      <c r="M42" s="1"/>
      <c r="N42" s="1"/>
      <c r="O42" s="1"/>
    </row>
    <row r="43" spans="1:15" x14ac:dyDescent="0.25">
      <c r="A43" s="18" t="s">
        <v>76</v>
      </c>
      <c r="B43" s="5" t="s">
        <v>146</v>
      </c>
      <c r="C43" s="19">
        <v>2</v>
      </c>
      <c r="D43" s="19">
        <f>+J24</f>
        <v>90</v>
      </c>
      <c r="E43" s="19">
        <f>C43*D43</f>
        <v>180</v>
      </c>
      <c r="F43" s="159"/>
      <c r="G43" s="1"/>
      <c r="H43" s="95" t="s">
        <v>181</v>
      </c>
      <c r="I43" s="91"/>
      <c r="J43" s="91">
        <v>73</v>
      </c>
      <c r="K43" s="92">
        <f t="shared" si="0"/>
        <v>19.466666666666665</v>
      </c>
      <c r="L43" s="1"/>
      <c r="M43" s="1"/>
      <c r="N43" s="1"/>
      <c r="O43" s="1"/>
    </row>
    <row r="44" spans="1:15" x14ac:dyDescent="0.25">
      <c r="A44" s="18" t="s">
        <v>77</v>
      </c>
      <c r="B44" s="5" t="s">
        <v>146</v>
      </c>
      <c r="C44" s="19">
        <v>2</v>
      </c>
      <c r="D44" s="81">
        <f t="shared" ref="D44:D46" si="7">+J25</f>
        <v>90</v>
      </c>
      <c r="E44" s="19">
        <f>C44*D44</f>
        <v>180</v>
      </c>
      <c r="F44" s="159"/>
      <c r="G44" s="1"/>
      <c r="H44" s="102" t="s">
        <v>182</v>
      </c>
      <c r="I44" s="91"/>
      <c r="J44" s="91">
        <v>388</v>
      </c>
      <c r="K44" s="92">
        <f t="shared" si="0"/>
        <v>103.46666666666667</v>
      </c>
      <c r="L44" s="1"/>
      <c r="M44" s="1"/>
      <c r="N44" s="1"/>
      <c r="O44" s="1"/>
    </row>
    <row r="45" spans="1:15" x14ac:dyDescent="0.25">
      <c r="A45" s="18" t="s">
        <v>78</v>
      </c>
      <c r="B45" s="5" t="s">
        <v>146</v>
      </c>
      <c r="C45" s="19">
        <v>4</v>
      </c>
      <c r="D45" s="81">
        <f t="shared" si="7"/>
        <v>90</v>
      </c>
      <c r="E45" s="19">
        <f>C45*D45</f>
        <v>360</v>
      </c>
      <c r="F45" s="159"/>
      <c r="G45" s="1"/>
      <c r="H45" s="102" t="s">
        <v>183</v>
      </c>
      <c r="I45" s="91"/>
      <c r="J45" s="91">
        <v>107</v>
      </c>
      <c r="K45" s="92">
        <f t="shared" si="0"/>
        <v>28.533333333333335</v>
      </c>
      <c r="L45" s="1"/>
      <c r="M45" s="1"/>
      <c r="N45" s="1"/>
      <c r="O45" s="1"/>
    </row>
    <row r="46" spans="1:15" x14ac:dyDescent="0.25">
      <c r="A46" s="18" t="s">
        <v>79</v>
      </c>
      <c r="B46" s="5" t="s">
        <v>146</v>
      </c>
      <c r="C46" s="19">
        <v>2</v>
      </c>
      <c r="D46" s="81">
        <f t="shared" si="7"/>
        <v>6</v>
      </c>
      <c r="E46" s="19">
        <f>C46*D46</f>
        <v>12</v>
      </c>
      <c r="F46" s="159"/>
      <c r="G46" s="1"/>
      <c r="H46" s="102" t="str">
        <f>+A61</f>
        <v>‐ Campal</v>
      </c>
      <c r="I46" s="91"/>
      <c r="J46" s="91">
        <v>52.55</v>
      </c>
      <c r="K46" s="92">
        <f t="shared" si="0"/>
        <v>14.013333333333332</v>
      </c>
      <c r="L46" s="1"/>
      <c r="M46" s="1"/>
      <c r="N46" s="1"/>
      <c r="O46" s="1"/>
    </row>
    <row r="47" spans="1:15" ht="15.75" x14ac:dyDescent="0.25">
      <c r="A47" s="13" t="s">
        <v>80</v>
      </c>
      <c r="B47" s="14"/>
      <c r="C47" s="16"/>
      <c r="D47" s="16"/>
      <c r="E47" s="13"/>
      <c r="F47" s="13">
        <f>SUM(E48+E50+E59)</f>
        <v>9464.01</v>
      </c>
      <c r="G47" s="1"/>
      <c r="H47" s="102" t="str">
        <f t="shared" ref="H47" si="8">+A62</f>
        <v>‐ Ácido Giberelico</v>
      </c>
      <c r="I47" s="91"/>
      <c r="J47" s="91">
        <v>11.5</v>
      </c>
      <c r="K47" s="92">
        <f t="shared" si="0"/>
        <v>3.0666666666666669</v>
      </c>
      <c r="L47" s="1"/>
      <c r="M47" s="1"/>
      <c r="N47" s="1"/>
      <c r="O47" s="1"/>
    </row>
    <row r="48" spans="1:15" ht="15.75" x14ac:dyDescent="0.25">
      <c r="A48" s="20" t="s">
        <v>81</v>
      </c>
      <c r="B48" s="159"/>
      <c r="C48" s="159"/>
      <c r="D48" s="159"/>
      <c r="E48" s="21">
        <f>E49</f>
        <v>7500</v>
      </c>
      <c r="F48" s="159"/>
      <c r="G48" s="1"/>
      <c r="H48" s="102" t="s">
        <v>193</v>
      </c>
      <c r="I48" s="91" t="s">
        <v>191</v>
      </c>
      <c r="J48" s="91">
        <v>83</v>
      </c>
      <c r="K48" s="92">
        <f t="shared" si="0"/>
        <v>22.133333333333333</v>
      </c>
      <c r="L48" s="1"/>
      <c r="M48" s="1"/>
      <c r="N48" s="1"/>
      <c r="O48" s="1"/>
    </row>
    <row r="49" spans="1:15" x14ac:dyDescent="0.25">
      <c r="A49" s="18" t="s">
        <v>148</v>
      </c>
      <c r="B49" s="5" t="s">
        <v>83</v>
      </c>
      <c r="C49" s="19">
        <v>1250</v>
      </c>
      <c r="D49" s="19">
        <f>+J27</f>
        <v>6</v>
      </c>
      <c r="E49" s="19">
        <f>C49*D49</f>
        <v>7500</v>
      </c>
      <c r="F49" s="159"/>
      <c r="G49" s="1"/>
      <c r="H49" s="102" t="s">
        <v>103</v>
      </c>
      <c r="I49" s="91"/>
      <c r="J49" s="91">
        <v>55</v>
      </c>
      <c r="K49" s="92">
        <f t="shared" si="0"/>
        <v>14.666666666666666</v>
      </c>
      <c r="L49" s="1"/>
      <c r="M49" s="1"/>
      <c r="N49" s="1"/>
      <c r="O49" s="1"/>
    </row>
    <row r="50" spans="1:15" ht="15.75" x14ac:dyDescent="0.25">
      <c r="A50" s="20" t="s">
        <v>84</v>
      </c>
      <c r="B50" s="159"/>
      <c r="C50" s="159"/>
      <c r="D50" s="159"/>
      <c r="E50" s="22">
        <f>SUM(E51+E53+E57)</f>
        <v>1594.01</v>
      </c>
      <c r="F50" s="159"/>
      <c r="G50" s="1"/>
      <c r="H50" s="102" t="s">
        <v>104</v>
      </c>
      <c r="I50" s="91"/>
      <c r="J50" s="91">
        <v>102</v>
      </c>
      <c r="K50" s="92">
        <f t="shared" si="0"/>
        <v>27.2</v>
      </c>
      <c r="L50" s="1"/>
      <c r="M50" s="1"/>
      <c r="N50" s="1"/>
      <c r="O50" s="1"/>
    </row>
    <row r="51" spans="1:15" ht="15.75" x14ac:dyDescent="0.25">
      <c r="A51" s="20" t="s">
        <v>85</v>
      </c>
      <c r="B51" s="5"/>
      <c r="C51" s="5"/>
      <c r="D51" s="5"/>
      <c r="E51" s="23">
        <f>E52</f>
        <v>1100</v>
      </c>
      <c r="F51" s="159"/>
      <c r="G51" s="1"/>
      <c r="H51" s="102" t="s">
        <v>192</v>
      </c>
      <c r="I51" s="91"/>
      <c r="J51" s="91"/>
      <c r="K51" s="92"/>
      <c r="L51" s="1"/>
      <c r="M51" s="1"/>
      <c r="N51" s="1"/>
      <c r="O51" s="1"/>
    </row>
    <row r="52" spans="1:15" x14ac:dyDescent="0.25">
      <c r="A52" s="18" t="s">
        <v>86</v>
      </c>
      <c r="B52" s="5" t="s">
        <v>87</v>
      </c>
      <c r="C52" s="19">
        <v>2000</v>
      </c>
      <c r="D52" s="19">
        <f>+J40/40</f>
        <v>0.55000000000000004</v>
      </c>
      <c r="E52" s="19">
        <f>C52*D52</f>
        <v>1100</v>
      </c>
      <c r="F52" s="159"/>
      <c r="G52" s="1"/>
      <c r="H52" s="102" t="s">
        <v>107</v>
      </c>
      <c r="I52" s="91"/>
      <c r="J52" s="91"/>
      <c r="K52" s="92"/>
      <c r="L52" s="1"/>
      <c r="M52" s="1"/>
      <c r="N52" s="1"/>
      <c r="O52" s="1"/>
    </row>
    <row r="53" spans="1:15" ht="15.75" x14ac:dyDescent="0.25">
      <c r="A53" s="20" t="s">
        <v>88</v>
      </c>
      <c r="B53" s="5"/>
      <c r="C53" s="5"/>
      <c r="D53" s="5"/>
      <c r="E53" s="23">
        <f>SUM(E54+E55+E56)</f>
        <v>494.01</v>
      </c>
      <c r="F53" s="159"/>
      <c r="G53" s="1"/>
      <c r="H53" s="102" t="s">
        <v>101</v>
      </c>
      <c r="I53" s="91"/>
      <c r="J53" s="91">
        <v>91</v>
      </c>
      <c r="K53" s="92"/>
      <c r="L53" s="1"/>
      <c r="M53" s="1"/>
      <c r="N53" s="1"/>
      <c r="O53" s="1"/>
    </row>
    <row r="54" spans="1:15" x14ac:dyDescent="0.25">
      <c r="A54" s="18" t="s">
        <v>89</v>
      </c>
      <c r="B54" s="5" t="s">
        <v>44</v>
      </c>
      <c r="C54" s="19">
        <v>1</v>
      </c>
      <c r="D54" s="19">
        <f>+J28</f>
        <v>97.67</v>
      </c>
      <c r="E54" s="19">
        <f>C54*D54</f>
        <v>97.67</v>
      </c>
      <c r="F54" s="159"/>
      <c r="G54" s="1"/>
      <c r="H54" s="102" t="s">
        <v>194</v>
      </c>
      <c r="I54" s="91"/>
      <c r="J54" s="91">
        <v>60</v>
      </c>
      <c r="K54" s="92"/>
      <c r="L54" s="1"/>
      <c r="M54" s="1"/>
      <c r="N54" s="1"/>
      <c r="O54" s="1"/>
    </row>
    <row r="55" spans="1:15" x14ac:dyDescent="0.25">
      <c r="A55" s="18" t="s">
        <v>149</v>
      </c>
      <c r="B55" s="5" t="s">
        <v>44</v>
      </c>
      <c r="C55" s="19">
        <v>2</v>
      </c>
      <c r="D55" s="101">
        <f>+J30</f>
        <v>145.66999999999999</v>
      </c>
      <c r="E55" s="19">
        <f>C55*D55</f>
        <v>291.33999999999997</v>
      </c>
      <c r="F55" s="159"/>
      <c r="G55" s="1"/>
      <c r="H55" s="102"/>
      <c r="I55" s="91"/>
      <c r="J55" s="91"/>
      <c r="K55" s="92"/>
      <c r="L55" s="1"/>
      <c r="M55" s="1"/>
      <c r="N55" s="1"/>
      <c r="O55" s="1"/>
    </row>
    <row r="56" spans="1:15" x14ac:dyDescent="0.25">
      <c r="A56" s="18" t="s">
        <v>90</v>
      </c>
      <c r="B56" s="5" t="s">
        <v>44</v>
      </c>
      <c r="C56" s="19">
        <v>1</v>
      </c>
      <c r="D56" s="19">
        <f>+J33</f>
        <v>105</v>
      </c>
      <c r="E56" s="19">
        <f>C56*D56</f>
        <v>105</v>
      </c>
      <c r="F56" s="159"/>
      <c r="G56" s="1"/>
      <c r="H56" s="102" t="s">
        <v>184</v>
      </c>
      <c r="I56" s="91"/>
      <c r="J56" s="91">
        <v>39</v>
      </c>
      <c r="K56" s="92">
        <f>+J56/$B$14</f>
        <v>10.4</v>
      </c>
      <c r="L56" s="1"/>
      <c r="M56" s="1"/>
      <c r="N56" s="1"/>
      <c r="O56" s="1"/>
    </row>
    <row r="57" spans="1:15" ht="15.75" x14ac:dyDescent="0.25">
      <c r="A57" s="20" t="s">
        <v>91</v>
      </c>
      <c r="B57" s="5"/>
      <c r="C57" s="5"/>
      <c r="D57" s="5"/>
      <c r="E57" s="23">
        <f>E58</f>
        <v>0</v>
      </c>
      <c r="F57" s="159"/>
      <c r="G57" s="1"/>
      <c r="H57" s="102" t="s">
        <v>185</v>
      </c>
      <c r="I57" s="91"/>
      <c r="J57" s="91">
        <v>47</v>
      </c>
      <c r="K57" s="92">
        <f>+J57/$B$14</f>
        <v>12.533333333333333</v>
      </c>
      <c r="L57" s="1"/>
      <c r="M57" s="1"/>
      <c r="N57" s="1"/>
      <c r="O57" s="1"/>
    </row>
    <row r="58" spans="1:15" x14ac:dyDescent="0.25">
      <c r="A58" s="18" t="s">
        <v>92</v>
      </c>
      <c r="B58" s="5" t="s">
        <v>93</v>
      </c>
      <c r="C58" s="19">
        <v>2</v>
      </c>
      <c r="D58" s="24"/>
      <c r="E58" s="19">
        <f>C58*D58</f>
        <v>0</v>
      </c>
      <c r="F58" s="159"/>
      <c r="G58" s="1"/>
      <c r="H58" s="102" t="s">
        <v>186</v>
      </c>
      <c r="I58" s="91"/>
      <c r="J58" s="91">
        <v>47</v>
      </c>
      <c r="K58" s="92">
        <f>+J58/$B$14</f>
        <v>12.533333333333333</v>
      </c>
      <c r="L58" s="1"/>
      <c r="M58" s="1"/>
      <c r="N58" s="1"/>
      <c r="O58" s="1"/>
    </row>
    <row r="59" spans="1:15" ht="15.75" x14ac:dyDescent="0.25">
      <c r="A59" s="20" t="s">
        <v>94</v>
      </c>
      <c r="B59" s="168"/>
      <c r="C59" s="169"/>
      <c r="D59" s="170"/>
      <c r="E59" s="21">
        <f>SUM(E60+E67+E70+E72)</f>
        <v>370</v>
      </c>
      <c r="F59" s="159"/>
      <c r="G59" s="1"/>
      <c r="H59" s="102" t="s">
        <v>187</v>
      </c>
      <c r="I59" s="91"/>
      <c r="J59" s="91">
        <v>55</v>
      </c>
      <c r="K59" s="92">
        <f>+J59/$B$14</f>
        <v>14.666666666666666</v>
      </c>
      <c r="L59" s="1"/>
      <c r="M59" s="1"/>
      <c r="N59" s="1"/>
      <c r="O59" s="1"/>
    </row>
    <row r="60" spans="1:15" ht="16.5" thickBot="1" x14ac:dyDescent="0.3">
      <c r="A60" s="25" t="s">
        <v>95</v>
      </c>
      <c r="B60" s="5"/>
      <c r="C60" s="19"/>
      <c r="D60" s="19"/>
      <c r="E60" s="23">
        <f>SUM(E61+E62+E63+E64+E65+E66)</f>
        <v>0</v>
      </c>
      <c r="F60" s="159"/>
      <c r="G60" s="1"/>
      <c r="H60" s="103" t="s">
        <v>188</v>
      </c>
      <c r="I60" s="99"/>
      <c r="J60" s="99">
        <v>123</v>
      </c>
      <c r="K60" s="100">
        <f>+J60/$B$14</f>
        <v>32.799999999999997</v>
      </c>
      <c r="L60" s="1"/>
      <c r="M60" s="1"/>
      <c r="N60" s="1"/>
      <c r="O60" s="1"/>
    </row>
    <row r="61" spans="1:15" x14ac:dyDescent="0.25">
      <c r="A61" s="26" t="s">
        <v>96</v>
      </c>
      <c r="B61" s="5" t="s">
        <v>93</v>
      </c>
      <c r="C61" s="19">
        <v>2</v>
      </c>
      <c r="D61" s="19"/>
      <c r="E61" s="19">
        <f t="shared" ref="E61:E66" si="9">C61*D61</f>
        <v>0</v>
      </c>
      <c r="F61" s="159"/>
      <c r="G61" s="1"/>
      <c r="H61" s="1"/>
      <c r="I61" s="1"/>
      <c r="J61" s="1"/>
      <c r="K61" s="1"/>
      <c r="L61" s="1"/>
      <c r="M61" s="1"/>
      <c r="N61" s="1"/>
      <c r="O61" s="1"/>
    </row>
    <row r="62" spans="1:15" x14ac:dyDescent="0.25">
      <c r="A62" s="26" t="s">
        <v>97</v>
      </c>
      <c r="B62" s="5" t="s">
        <v>49</v>
      </c>
      <c r="C62" s="19"/>
      <c r="D62" s="24">
        <f>+J47</f>
        <v>11.5</v>
      </c>
      <c r="E62" s="19">
        <f t="shared" si="9"/>
        <v>0</v>
      </c>
      <c r="F62" s="159"/>
      <c r="G62" s="1"/>
      <c r="H62" s="1"/>
      <c r="I62" s="1"/>
      <c r="J62" s="1"/>
      <c r="K62" s="1"/>
      <c r="L62" s="1"/>
      <c r="M62" s="1"/>
      <c r="N62" s="1"/>
      <c r="O62" s="1"/>
    </row>
    <row r="63" spans="1:15" ht="15" customHeight="1" x14ac:dyDescent="0.25">
      <c r="A63" s="26" t="s">
        <v>98</v>
      </c>
      <c r="B63" s="5" t="s">
        <v>93</v>
      </c>
      <c r="C63" s="19">
        <v>3</v>
      </c>
      <c r="D63" s="24"/>
      <c r="E63" s="19">
        <f t="shared" si="9"/>
        <v>0</v>
      </c>
      <c r="F63" s="159"/>
      <c r="G63" s="18"/>
      <c r="H63" s="1"/>
      <c r="I63" s="1"/>
      <c r="J63" s="1"/>
      <c r="K63" s="1"/>
      <c r="L63" s="1"/>
      <c r="M63" s="1"/>
      <c r="N63" s="1"/>
      <c r="O63" s="1"/>
    </row>
    <row r="64" spans="1:15" x14ac:dyDescent="0.25">
      <c r="A64" s="26" t="s">
        <v>99</v>
      </c>
      <c r="B64" s="5" t="s">
        <v>93</v>
      </c>
      <c r="C64" s="19"/>
      <c r="D64" s="24"/>
      <c r="E64" s="19">
        <f t="shared" si="9"/>
        <v>0</v>
      </c>
      <c r="F64" s="159"/>
      <c r="G64" s="1"/>
      <c r="H64" s="1"/>
      <c r="I64" s="1"/>
      <c r="J64" s="1"/>
      <c r="K64" s="1"/>
      <c r="L64" s="1"/>
      <c r="M64" s="1"/>
      <c r="N64" s="1"/>
      <c r="O64" s="1"/>
    </row>
    <row r="65" spans="1:15" x14ac:dyDescent="0.25">
      <c r="A65" s="26" t="s">
        <v>100</v>
      </c>
      <c r="B65" s="5" t="s">
        <v>93</v>
      </c>
      <c r="C65" s="19"/>
      <c r="D65" s="24"/>
      <c r="E65" s="19">
        <f t="shared" si="9"/>
        <v>0</v>
      </c>
      <c r="F65" s="159"/>
      <c r="G65" s="1"/>
      <c r="H65" s="1"/>
      <c r="I65" s="1"/>
      <c r="J65" s="1"/>
      <c r="K65" s="1"/>
      <c r="L65" s="1"/>
      <c r="M65" s="1"/>
      <c r="N65" s="1"/>
      <c r="O65" s="1"/>
    </row>
    <row r="66" spans="1:15" x14ac:dyDescent="0.25">
      <c r="A66" s="26" t="s">
        <v>101</v>
      </c>
      <c r="B66" s="5" t="s">
        <v>93</v>
      </c>
      <c r="C66" s="19"/>
      <c r="D66" s="19">
        <f>+J53</f>
        <v>91</v>
      </c>
      <c r="E66" s="19">
        <f t="shared" si="9"/>
        <v>0</v>
      </c>
      <c r="F66" s="159"/>
      <c r="G66" s="1"/>
      <c r="H66" s="1"/>
      <c r="I66" s="1"/>
      <c r="J66" s="1"/>
      <c r="K66" s="1"/>
      <c r="L66" s="1"/>
      <c r="M66" s="1"/>
      <c r="N66" s="1"/>
      <c r="O66" s="1"/>
    </row>
    <row r="67" spans="1:15" ht="15.75" x14ac:dyDescent="0.25">
      <c r="A67" s="25" t="s">
        <v>102</v>
      </c>
      <c r="B67" s="5"/>
      <c r="C67" s="19"/>
      <c r="D67" s="19"/>
      <c r="E67" s="23">
        <f>SUM(E68+E69)</f>
        <v>220</v>
      </c>
      <c r="F67" s="159"/>
      <c r="G67" s="1"/>
      <c r="H67" s="1"/>
      <c r="I67" s="1"/>
      <c r="J67" s="1"/>
      <c r="K67" s="1"/>
      <c r="L67" s="1"/>
      <c r="M67" s="1"/>
      <c r="N67" s="1"/>
      <c r="O67" s="1"/>
    </row>
    <row r="68" spans="1:15" x14ac:dyDescent="0.25">
      <c r="A68" s="26" t="s">
        <v>103</v>
      </c>
      <c r="B68" s="5" t="s">
        <v>87</v>
      </c>
      <c r="C68" s="19">
        <v>4</v>
      </c>
      <c r="D68" s="19">
        <f>+J49</f>
        <v>55</v>
      </c>
      <c r="E68" s="19">
        <f>C68*D68</f>
        <v>220</v>
      </c>
      <c r="F68" s="159"/>
      <c r="G68" s="1"/>
      <c r="H68" s="1"/>
      <c r="I68" s="1"/>
      <c r="J68" s="1"/>
      <c r="K68" s="1"/>
      <c r="L68" s="1"/>
      <c r="M68" s="1"/>
      <c r="N68" s="1"/>
      <c r="O68" s="1"/>
    </row>
    <row r="69" spans="1:15" x14ac:dyDescent="0.25">
      <c r="A69" s="26" t="s">
        <v>104</v>
      </c>
      <c r="B69" s="5" t="s">
        <v>87</v>
      </c>
      <c r="C69" s="19">
        <v>4</v>
      </c>
      <c r="D69" s="19"/>
      <c r="E69" s="19">
        <f>C69*D69</f>
        <v>0</v>
      </c>
      <c r="F69" s="159"/>
      <c r="G69" s="1"/>
      <c r="H69" s="1"/>
      <c r="I69" s="1"/>
      <c r="J69" s="1"/>
      <c r="K69" s="1"/>
      <c r="L69" s="1"/>
      <c r="M69" s="1"/>
      <c r="N69" s="1"/>
      <c r="O69" s="1"/>
    </row>
    <row r="70" spans="1:15" ht="15.75" x14ac:dyDescent="0.25">
      <c r="A70" s="25" t="s">
        <v>105</v>
      </c>
      <c r="B70" s="5"/>
      <c r="C70" s="19"/>
      <c r="D70" s="19"/>
      <c r="E70" s="23">
        <f>E71</f>
        <v>60</v>
      </c>
      <c r="F70" s="159"/>
      <c r="G70" s="1"/>
      <c r="H70" s="1"/>
      <c r="I70" s="1"/>
      <c r="J70" s="1"/>
      <c r="K70" s="1"/>
      <c r="L70" s="1"/>
      <c r="M70" s="1"/>
      <c r="N70" s="1"/>
      <c r="O70" s="1"/>
    </row>
    <row r="71" spans="1:15" ht="30" x14ac:dyDescent="0.25">
      <c r="A71" s="27" t="s">
        <v>194</v>
      </c>
      <c r="B71" s="5" t="s">
        <v>93</v>
      </c>
      <c r="C71" s="19">
        <v>1</v>
      </c>
      <c r="D71" s="24">
        <f>+J54</f>
        <v>60</v>
      </c>
      <c r="E71" s="19">
        <f>C71*D71</f>
        <v>60</v>
      </c>
      <c r="F71" s="159"/>
      <c r="G71" s="1"/>
      <c r="H71" s="1"/>
      <c r="I71" s="1"/>
      <c r="J71" s="1"/>
      <c r="K71" s="1"/>
      <c r="L71" s="1"/>
      <c r="M71" s="1"/>
      <c r="N71" s="1"/>
      <c r="O71" s="1"/>
    </row>
    <row r="72" spans="1:15" ht="15.75" x14ac:dyDescent="0.25">
      <c r="A72" s="28" t="s">
        <v>106</v>
      </c>
      <c r="B72" s="5"/>
      <c r="C72" s="19"/>
      <c r="D72" s="19"/>
      <c r="E72" s="23">
        <f>E73</f>
        <v>90</v>
      </c>
      <c r="F72" s="159"/>
      <c r="G72" s="1"/>
      <c r="H72" s="1"/>
      <c r="I72" s="1"/>
      <c r="J72" s="1"/>
      <c r="K72" s="1"/>
      <c r="L72" s="1"/>
      <c r="M72" s="1"/>
      <c r="N72" s="1"/>
      <c r="O72" s="1"/>
    </row>
    <row r="73" spans="1:15" x14ac:dyDescent="0.25">
      <c r="A73" s="26" t="s">
        <v>107</v>
      </c>
      <c r="B73" s="5" t="s">
        <v>93</v>
      </c>
      <c r="C73" s="19">
        <v>3</v>
      </c>
      <c r="D73" s="24">
        <v>30</v>
      </c>
      <c r="E73" s="19">
        <f>C73*D73</f>
        <v>90</v>
      </c>
      <c r="F73" s="159"/>
      <c r="G73" s="1"/>
      <c r="H73" s="1"/>
      <c r="I73" s="1"/>
      <c r="J73" s="1"/>
      <c r="K73" s="1"/>
      <c r="L73" s="1"/>
      <c r="M73" s="1"/>
      <c r="N73" s="1"/>
      <c r="O73" s="1"/>
    </row>
    <row r="74" spans="1:15" ht="15.75" x14ac:dyDescent="0.25">
      <c r="A74" s="13" t="s">
        <v>108</v>
      </c>
      <c r="B74" s="14"/>
      <c r="C74" s="16"/>
      <c r="D74" s="16"/>
      <c r="E74" s="13"/>
      <c r="F74" s="13">
        <f>E75</f>
        <v>0</v>
      </c>
      <c r="G74" s="1"/>
      <c r="H74" s="1"/>
      <c r="I74" s="1"/>
      <c r="J74" s="1"/>
      <c r="K74" s="1"/>
      <c r="L74" s="1"/>
      <c r="M74" s="1"/>
      <c r="N74" s="1"/>
      <c r="O74" s="1"/>
    </row>
    <row r="75" spans="1:15" x14ac:dyDescent="0.25">
      <c r="A75" s="18" t="s">
        <v>109</v>
      </c>
      <c r="B75" s="5" t="s">
        <v>47</v>
      </c>
      <c r="C75" s="19">
        <v>6000</v>
      </c>
      <c r="D75" s="19"/>
      <c r="E75" s="19">
        <f>C75*D75</f>
        <v>0</v>
      </c>
      <c r="F75" s="19"/>
      <c r="G75" s="1"/>
      <c r="H75" s="1"/>
      <c r="I75" s="1"/>
      <c r="J75" s="1"/>
      <c r="K75" s="1"/>
      <c r="L75" s="1"/>
      <c r="M75" s="1"/>
      <c r="N75" s="1"/>
      <c r="O75" s="1"/>
    </row>
    <row r="76" spans="1:15" ht="15.75" x14ac:dyDescent="0.25">
      <c r="A76" s="13" t="s">
        <v>110</v>
      </c>
      <c r="B76" s="14"/>
      <c r="C76" s="16"/>
      <c r="D76" s="16"/>
      <c r="E76" s="105"/>
      <c r="F76" s="105">
        <f>SUM(E77+E78+E79)</f>
        <v>206.52173913043478</v>
      </c>
      <c r="G76" s="1"/>
      <c r="H76" s="1"/>
      <c r="I76" s="1"/>
      <c r="J76" s="1"/>
      <c r="K76" s="1"/>
      <c r="L76" s="1"/>
      <c r="M76" s="1"/>
      <c r="N76" s="1"/>
      <c r="O76" s="1"/>
    </row>
    <row r="77" spans="1:15" x14ac:dyDescent="0.25">
      <c r="A77" s="18" t="s">
        <v>137</v>
      </c>
      <c r="B77" s="5" t="s">
        <v>35</v>
      </c>
      <c r="C77" s="19">
        <v>0</v>
      </c>
      <c r="D77" s="19">
        <v>40</v>
      </c>
      <c r="E77" s="101">
        <f>C77*D77</f>
        <v>0</v>
      </c>
      <c r="F77" s="213"/>
      <c r="G77" s="1"/>
      <c r="H77" s="1"/>
      <c r="I77" s="1"/>
      <c r="J77" s="1"/>
      <c r="K77" s="1"/>
      <c r="L77" s="1"/>
      <c r="M77" s="1"/>
      <c r="N77" s="1"/>
      <c r="O77" s="1"/>
    </row>
    <row r="78" spans="1:15" x14ac:dyDescent="0.25">
      <c r="A78" s="18" t="s">
        <v>138</v>
      </c>
      <c r="B78" s="5" t="s">
        <v>55</v>
      </c>
      <c r="C78" s="19">
        <v>1</v>
      </c>
      <c r="D78" s="19">
        <f>25*2*1</f>
        <v>50</v>
      </c>
      <c r="E78" s="101">
        <f>C78*D78</f>
        <v>50</v>
      </c>
      <c r="F78" s="213"/>
      <c r="G78" s="1"/>
      <c r="H78" s="1"/>
      <c r="I78" s="1"/>
      <c r="J78" s="1"/>
      <c r="K78" s="1"/>
      <c r="L78" s="1"/>
      <c r="M78" s="1"/>
      <c r="N78" s="1"/>
      <c r="O78" s="1"/>
    </row>
    <row r="79" spans="1:15" x14ac:dyDescent="0.25">
      <c r="A79" s="18" t="s">
        <v>111</v>
      </c>
      <c r="B79" s="5" t="s">
        <v>197</v>
      </c>
      <c r="C79" s="19">
        <f>+E10/11.5</f>
        <v>1565.2173913043478</v>
      </c>
      <c r="D79" s="19">
        <v>0.1</v>
      </c>
      <c r="E79" s="101">
        <f>C79*D79</f>
        <v>156.52173913043478</v>
      </c>
      <c r="F79" s="213"/>
      <c r="G79" s="1"/>
      <c r="H79" s="1"/>
      <c r="I79" s="1"/>
      <c r="J79" s="1"/>
      <c r="K79" s="1"/>
      <c r="L79" s="1"/>
      <c r="M79" s="1"/>
      <c r="N79" s="1"/>
      <c r="O79" s="1"/>
    </row>
    <row r="80" spans="1:15" ht="15.75" x14ac:dyDescent="0.25">
      <c r="A80" s="13" t="s">
        <v>112</v>
      </c>
      <c r="B80" s="14"/>
      <c r="C80" s="16"/>
      <c r="D80" s="16"/>
      <c r="E80" s="105"/>
      <c r="F80" s="105">
        <f>E81</f>
        <v>0</v>
      </c>
      <c r="G80" s="1"/>
      <c r="H80" s="1"/>
      <c r="I80" s="1"/>
      <c r="J80" s="1"/>
      <c r="K80" s="1"/>
      <c r="L80" s="1"/>
      <c r="M80" s="1"/>
      <c r="N80" s="1"/>
      <c r="O80" s="1"/>
    </row>
    <row r="81" spans="1:15" x14ac:dyDescent="0.25">
      <c r="A81" s="18" t="s">
        <v>113</v>
      </c>
      <c r="B81" s="5" t="s">
        <v>57</v>
      </c>
      <c r="C81" s="19">
        <v>1</v>
      </c>
      <c r="D81" s="19"/>
      <c r="E81" s="101">
        <f>D81</f>
        <v>0</v>
      </c>
      <c r="F81" s="101"/>
      <c r="G81" s="1"/>
      <c r="H81" s="1"/>
      <c r="I81" s="1"/>
      <c r="J81" s="1"/>
      <c r="K81" s="1"/>
      <c r="L81" s="1"/>
      <c r="M81" s="1"/>
      <c r="N81" s="1"/>
      <c r="O81" s="1"/>
    </row>
    <row r="82" spans="1:15" ht="15.75" x14ac:dyDescent="0.25">
      <c r="A82" s="30" t="s">
        <v>114</v>
      </c>
      <c r="B82" s="187"/>
      <c r="C82" s="187"/>
      <c r="D82" s="187"/>
      <c r="E82" s="211">
        <f>SUM(F19+F20+F41+F47+F74+F76+F80)</f>
        <v>13652.531739130434</v>
      </c>
      <c r="F82" s="212"/>
      <c r="G82" s="1"/>
      <c r="H82" s="1"/>
      <c r="I82" s="1"/>
      <c r="J82" s="1"/>
      <c r="K82" s="1"/>
      <c r="L82" s="1"/>
      <c r="M82" s="1"/>
      <c r="N82" s="1"/>
      <c r="O82" s="1"/>
    </row>
    <row r="83" spans="1:15" x14ac:dyDescent="0.25">
      <c r="A83" s="190"/>
      <c r="B83" s="190"/>
      <c r="C83" s="190"/>
      <c r="D83" s="190"/>
      <c r="E83" s="190"/>
      <c r="F83" s="190"/>
      <c r="G83" s="1"/>
      <c r="H83" s="1"/>
      <c r="I83" s="1"/>
      <c r="J83" s="1"/>
      <c r="K83" s="1"/>
      <c r="L83" s="1"/>
      <c r="M83" s="1"/>
      <c r="N83" s="1"/>
      <c r="O83" s="1"/>
    </row>
    <row r="84" spans="1:15" ht="15.75" x14ac:dyDescent="0.25">
      <c r="A84" s="191" t="s">
        <v>115</v>
      </c>
      <c r="B84" s="192"/>
      <c r="C84" s="192"/>
      <c r="D84" s="192"/>
      <c r="E84" s="192"/>
      <c r="F84" s="193"/>
      <c r="G84" s="1"/>
      <c r="H84" s="1"/>
      <c r="I84" s="1"/>
      <c r="J84" s="1"/>
      <c r="K84" s="1"/>
      <c r="L84" s="1"/>
      <c r="M84" s="1"/>
      <c r="N84" s="1"/>
      <c r="O84" s="1"/>
    </row>
    <row r="85" spans="1:15" ht="15.75" x14ac:dyDescent="0.25">
      <c r="A85" s="31" t="s">
        <v>116</v>
      </c>
      <c r="B85" s="32" t="s">
        <v>117</v>
      </c>
      <c r="C85" s="4">
        <v>1</v>
      </c>
      <c r="D85" s="19">
        <v>0</v>
      </c>
      <c r="E85" s="214">
        <f>C85*D85</f>
        <v>0</v>
      </c>
      <c r="F85" s="215"/>
      <c r="G85" s="1"/>
      <c r="H85" s="1"/>
      <c r="I85" s="1"/>
      <c r="J85" s="1"/>
      <c r="K85" s="1"/>
      <c r="L85" s="1"/>
      <c r="M85" s="1"/>
      <c r="N85" s="1"/>
      <c r="O85" s="1"/>
    </row>
    <row r="86" spans="1:15" ht="15.75" x14ac:dyDescent="0.25">
      <c r="A86" s="31" t="s">
        <v>118</v>
      </c>
      <c r="B86" s="33"/>
      <c r="C86" s="106">
        <f>E82</f>
        <v>13652.531739130434</v>
      </c>
      <c r="D86" s="29">
        <v>0</v>
      </c>
      <c r="E86" s="174">
        <f>C86*D86/100</f>
        <v>0</v>
      </c>
      <c r="F86" s="175"/>
      <c r="G86" s="1"/>
      <c r="H86" s="1"/>
      <c r="I86" s="1"/>
      <c r="J86" s="1"/>
      <c r="K86" s="1"/>
      <c r="L86" s="1"/>
      <c r="M86" s="1"/>
      <c r="N86" s="1"/>
      <c r="O86" s="1"/>
    </row>
    <row r="87" spans="1:15" ht="15.75" x14ac:dyDescent="0.25">
      <c r="A87" s="31" t="s">
        <v>119</v>
      </c>
      <c r="B87" s="33"/>
      <c r="C87" s="106">
        <f>E82</f>
        <v>13652.531739130434</v>
      </c>
      <c r="D87" s="29">
        <v>0</v>
      </c>
      <c r="E87" s="174">
        <f>C87*D87/100</f>
        <v>0</v>
      </c>
      <c r="F87" s="175"/>
      <c r="G87" s="1"/>
      <c r="H87" s="1"/>
      <c r="I87" s="1"/>
      <c r="J87" s="1"/>
      <c r="K87" s="1"/>
      <c r="L87" s="1"/>
      <c r="M87" s="1"/>
      <c r="N87" s="1"/>
      <c r="O87" s="1"/>
    </row>
    <row r="88" spans="1:15" ht="15.75" x14ac:dyDescent="0.25">
      <c r="A88" s="31" t="s">
        <v>120</v>
      </c>
      <c r="B88" s="33"/>
      <c r="C88" s="106">
        <f>E82</f>
        <v>13652.531739130434</v>
      </c>
      <c r="D88" s="29">
        <v>0</v>
      </c>
      <c r="E88" s="174">
        <f>C88*D88/100</f>
        <v>0</v>
      </c>
      <c r="F88" s="175"/>
      <c r="G88" s="1"/>
      <c r="H88" s="1"/>
      <c r="I88" s="1"/>
      <c r="J88" s="1"/>
      <c r="K88" s="1"/>
      <c r="L88" s="1"/>
      <c r="M88" s="1"/>
      <c r="N88" s="1"/>
      <c r="O88" s="1"/>
    </row>
    <row r="89" spans="1:15" ht="15.75" x14ac:dyDescent="0.25">
      <c r="A89" s="31" t="s">
        <v>121</v>
      </c>
      <c r="B89" s="33"/>
      <c r="C89" s="106">
        <f>E82</f>
        <v>13652.531739130434</v>
      </c>
      <c r="D89" s="29">
        <v>0</v>
      </c>
      <c r="E89" s="174">
        <f>C89*D89/100</f>
        <v>0</v>
      </c>
      <c r="F89" s="175"/>
      <c r="G89" s="1"/>
      <c r="H89" s="1"/>
      <c r="I89" s="1"/>
      <c r="J89" s="1"/>
      <c r="K89" s="1"/>
      <c r="L89" s="1"/>
      <c r="M89" s="1"/>
      <c r="N89" s="1"/>
      <c r="O89" s="1"/>
    </row>
    <row r="90" spans="1:15" ht="15.75" x14ac:dyDescent="0.25">
      <c r="A90" s="34" t="s">
        <v>122</v>
      </c>
      <c r="B90" s="176"/>
      <c r="C90" s="177"/>
      <c r="D90" s="178"/>
      <c r="E90" s="211">
        <f>SUM(E85+E86+E87+E88+E89)</f>
        <v>0</v>
      </c>
      <c r="F90" s="212"/>
      <c r="G90" s="1"/>
      <c r="H90" s="1"/>
      <c r="I90" s="1"/>
      <c r="J90" s="1"/>
      <c r="K90" s="1"/>
      <c r="L90" s="1"/>
      <c r="M90" s="1"/>
      <c r="N90" s="1"/>
      <c r="O90" s="1"/>
    </row>
    <row r="91" spans="1:15" x14ac:dyDescent="0.25">
      <c r="A91" s="181"/>
      <c r="B91" s="181"/>
      <c r="C91" s="181"/>
      <c r="D91" s="181"/>
      <c r="E91" s="181"/>
      <c r="F91" s="181"/>
      <c r="G91" s="1"/>
      <c r="H91" s="1"/>
      <c r="I91" s="1"/>
      <c r="J91" s="1"/>
      <c r="K91" s="1"/>
      <c r="L91" s="1"/>
      <c r="M91" s="1"/>
      <c r="N91" s="1"/>
      <c r="O91" s="1"/>
    </row>
    <row r="92" spans="1:15" ht="15.75" x14ac:dyDescent="0.25">
      <c r="A92" s="182" t="s">
        <v>123</v>
      </c>
      <c r="B92" s="183"/>
      <c r="C92" s="183"/>
      <c r="D92" s="183"/>
      <c r="E92" s="183"/>
      <c r="F92" s="184"/>
      <c r="G92" s="1"/>
      <c r="H92" s="1"/>
      <c r="I92" s="1"/>
      <c r="J92" s="1"/>
      <c r="K92" s="1"/>
      <c r="L92" s="1"/>
      <c r="M92" s="1"/>
      <c r="N92" s="1"/>
      <c r="O92" s="1"/>
    </row>
    <row r="93" spans="1:15" ht="15" customHeight="1" x14ac:dyDescent="0.25">
      <c r="A93" s="35" t="s">
        <v>139</v>
      </c>
      <c r="B93" s="185"/>
      <c r="C93" s="185"/>
      <c r="D93" s="185"/>
      <c r="E93" s="167">
        <f>E82</f>
        <v>13652.531739130434</v>
      </c>
      <c r="F93" s="167"/>
      <c r="G93" s="1"/>
      <c r="H93" s="1"/>
      <c r="I93" s="1"/>
      <c r="J93" s="1"/>
      <c r="K93" s="1"/>
      <c r="L93" s="1"/>
      <c r="M93" s="1"/>
      <c r="N93" s="1"/>
      <c r="O93" s="1"/>
    </row>
    <row r="94" spans="1:15" ht="15" customHeight="1" x14ac:dyDescent="0.25">
      <c r="A94" s="35" t="s">
        <v>140</v>
      </c>
      <c r="B94" s="185"/>
      <c r="C94" s="185"/>
      <c r="D94" s="185"/>
      <c r="E94" s="167">
        <f>E90</f>
        <v>0</v>
      </c>
      <c r="F94" s="167"/>
      <c r="G94" s="1"/>
      <c r="H94" s="1"/>
      <c r="I94" s="1"/>
      <c r="J94" s="1"/>
      <c r="K94" s="1"/>
      <c r="L94" s="1"/>
      <c r="M94" s="1"/>
      <c r="N94" s="1"/>
      <c r="O94" s="1"/>
    </row>
    <row r="95" spans="1:15" ht="15.75" customHeight="1" x14ac:dyDescent="0.25">
      <c r="A95" s="36" t="s">
        <v>124</v>
      </c>
      <c r="B95" s="171"/>
      <c r="C95" s="171"/>
      <c r="D95" s="171"/>
      <c r="E95" s="209">
        <f>SUM(E93+E94)</f>
        <v>13652.531739130434</v>
      </c>
      <c r="F95" s="210"/>
      <c r="G95" s="1"/>
      <c r="H95" s="1"/>
      <c r="I95" s="1"/>
      <c r="J95" s="1"/>
      <c r="K95" s="1"/>
      <c r="L95" s="1"/>
      <c r="M95" s="1"/>
      <c r="N95" s="1"/>
      <c r="O95" s="1"/>
    </row>
    <row r="96" spans="1:15" ht="15.75" customHeight="1" x14ac:dyDescent="0.25">
      <c r="A96" s="166"/>
      <c r="B96" s="166"/>
      <c r="C96" s="166"/>
      <c r="D96" s="166"/>
      <c r="E96" s="166"/>
      <c r="F96" s="166"/>
      <c r="G96" s="1"/>
      <c r="H96" s="1"/>
      <c r="I96" s="1"/>
      <c r="J96" s="1"/>
      <c r="K96" s="1"/>
      <c r="L96" s="1"/>
      <c r="M96" s="1"/>
      <c r="N96" s="1"/>
      <c r="O96" s="1"/>
    </row>
    <row r="97" spans="1:15" ht="15.75" x14ac:dyDescent="0.25">
      <c r="A97" s="167" t="s">
        <v>125</v>
      </c>
      <c r="B97" s="167"/>
      <c r="C97" s="167"/>
      <c r="D97" s="167"/>
      <c r="E97" s="167"/>
      <c r="F97" s="167"/>
      <c r="G97" s="1"/>
      <c r="H97" s="1"/>
      <c r="I97" s="1"/>
      <c r="J97" s="1"/>
      <c r="K97" s="1"/>
      <c r="L97" s="1"/>
      <c r="M97" s="1"/>
      <c r="N97" s="1"/>
      <c r="O97" s="1"/>
    </row>
    <row r="98" spans="1:15" ht="16.5" customHeight="1" x14ac:dyDescent="0.25">
      <c r="A98" s="20" t="s">
        <v>126</v>
      </c>
      <c r="B98" s="21">
        <f>+E11</f>
        <v>1.02</v>
      </c>
      <c r="C98" s="168" t="s">
        <v>127</v>
      </c>
      <c r="D98" s="169"/>
      <c r="E98" s="169"/>
      <c r="F98" s="170"/>
      <c r="G98" s="1"/>
      <c r="H98" s="1"/>
      <c r="I98" s="1"/>
      <c r="J98" s="1"/>
      <c r="K98" s="1"/>
      <c r="L98" s="1"/>
      <c r="M98" s="1"/>
      <c r="N98" s="1"/>
      <c r="O98" s="1"/>
    </row>
    <row r="99" spans="1:15" ht="15.75" customHeight="1" x14ac:dyDescent="0.25">
      <c r="A99" s="20" t="s">
        <v>128</v>
      </c>
      <c r="B99" s="21">
        <f>E10</f>
        <v>18000</v>
      </c>
      <c r="C99" s="168" t="s">
        <v>199</v>
      </c>
      <c r="D99" s="169"/>
      <c r="E99" s="169"/>
      <c r="F99" s="170"/>
      <c r="G99" s="1"/>
      <c r="H99" s="1"/>
      <c r="I99" s="1"/>
      <c r="J99" s="1"/>
      <c r="K99" s="1"/>
      <c r="L99" s="1"/>
      <c r="M99" s="1"/>
      <c r="N99" s="1"/>
      <c r="O99" s="1"/>
    </row>
    <row r="100" spans="1:15" ht="15.75" customHeight="1" x14ac:dyDescent="0.25">
      <c r="A100" s="20" t="s">
        <v>130</v>
      </c>
      <c r="B100" s="21">
        <f>B98*B99</f>
        <v>18360</v>
      </c>
      <c r="C100" s="168" t="s">
        <v>131</v>
      </c>
      <c r="D100" s="169"/>
      <c r="E100" s="169"/>
      <c r="F100" s="170"/>
      <c r="G100" s="1"/>
      <c r="H100" s="1"/>
      <c r="I100" s="1"/>
      <c r="J100" s="1"/>
      <c r="K100" s="1"/>
      <c r="L100" s="1"/>
      <c r="M100" s="1"/>
      <c r="N100" s="1"/>
      <c r="O100" s="1"/>
    </row>
    <row r="101" spans="1:15" ht="15.75" customHeight="1" x14ac:dyDescent="0.25">
      <c r="A101" s="20" t="s">
        <v>132</v>
      </c>
      <c r="B101" s="78">
        <f>E95</f>
        <v>13652.531739130434</v>
      </c>
      <c r="C101" s="168" t="s">
        <v>200</v>
      </c>
      <c r="D101" s="169"/>
      <c r="E101" s="169"/>
      <c r="F101" s="170"/>
      <c r="G101" s="1"/>
      <c r="H101" s="1"/>
      <c r="I101" s="1"/>
      <c r="J101" s="1"/>
      <c r="K101" s="1"/>
      <c r="L101" s="1"/>
      <c r="M101" s="1"/>
      <c r="N101" s="1"/>
      <c r="O101" s="1"/>
    </row>
    <row r="102" spans="1:15" ht="15.75" x14ac:dyDescent="0.25">
      <c r="A102" s="20" t="s">
        <v>134</v>
      </c>
      <c r="B102" s="78">
        <f>B100-B101</f>
        <v>4707.4682608695657</v>
      </c>
      <c r="C102" s="163" t="s">
        <v>202</v>
      </c>
      <c r="D102" s="164"/>
      <c r="E102" s="164"/>
      <c r="F102" s="165"/>
      <c r="G102" s="1"/>
      <c r="H102" s="1"/>
      <c r="I102" s="1"/>
      <c r="J102" s="1"/>
      <c r="K102" s="1"/>
      <c r="L102" s="1"/>
      <c r="M102" s="1"/>
      <c r="N102" s="1"/>
      <c r="O102" s="1"/>
    </row>
    <row r="103" spans="1:15" ht="9" customHeight="1" x14ac:dyDescent="0.25">
      <c r="A103" s="37"/>
      <c r="B103" s="37"/>
      <c r="C103" s="37"/>
      <c r="D103" s="37"/>
      <c r="E103" s="37"/>
      <c r="G103" s="1"/>
      <c r="H103" s="1"/>
      <c r="I103" s="1"/>
      <c r="J103" s="1"/>
      <c r="K103" s="1"/>
      <c r="L103" s="1"/>
      <c r="M103" s="1"/>
      <c r="N103" s="1"/>
      <c r="O103" s="1"/>
    </row>
    <row r="104" spans="1:15" ht="15.75" x14ac:dyDescent="0.25">
      <c r="A104" s="110" t="s">
        <v>136</v>
      </c>
      <c r="B104" s="110"/>
      <c r="C104" s="110"/>
      <c r="D104" s="110"/>
      <c r="E104" s="110"/>
      <c r="F104" s="110"/>
      <c r="G104" s="1"/>
      <c r="H104" s="1"/>
      <c r="I104" s="1"/>
      <c r="J104" s="1"/>
      <c r="K104" s="1"/>
      <c r="L104" s="1"/>
      <c r="M104" s="1"/>
      <c r="N104" s="1"/>
      <c r="O104" s="1"/>
    </row>
    <row r="105" spans="1:15" ht="15.75" x14ac:dyDescent="0.25">
      <c r="A105" s="110" t="s">
        <v>150</v>
      </c>
      <c r="B105" s="110"/>
      <c r="C105" s="110"/>
      <c r="D105" s="110"/>
      <c r="E105" s="110"/>
      <c r="F105" s="110"/>
      <c r="G105" s="1"/>
      <c r="H105" s="1"/>
      <c r="I105" s="1"/>
      <c r="J105" s="1"/>
      <c r="K105" s="1"/>
      <c r="L105" s="1"/>
      <c r="M105" s="1"/>
      <c r="N105" s="1"/>
      <c r="O105" s="1"/>
    </row>
    <row r="106" spans="1:15" x14ac:dyDescent="0.25">
      <c r="G106" s="1"/>
      <c r="H106" s="1"/>
      <c r="I106" s="1"/>
      <c r="J106" s="1"/>
      <c r="K106" s="1"/>
      <c r="L106" s="1"/>
      <c r="M106" s="1"/>
      <c r="N106" s="1"/>
      <c r="O106" s="1"/>
    </row>
  </sheetData>
  <mergeCells count="66">
    <mergeCell ref="B5:C5"/>
    <mergeCell ref="E5:F5"/>
    <mergeCell ref="A1:F1"/>
    <mergeCell ref="A2:F2"/>
    <mergeCell ref="A3:F3"/>
    <mergeCell ref="B4:C4"/>
    <mergeCell ref="E4:F4"/>
    <mergeCell ref="B6:C6"/>
    <mergeCell ref="E6:F6"/>
    <mergeCell ref="B7:C7"/>
    <mergeCell ref="E7:F7"/>
    <mergeCell ref="B8:C8"/>
    <mergeCell ref="E8:F8"/>
    <mergeCell ref="A15:F15"/>
    <mergeCell ref="B9:C9"/>
    <mergeCell ref="E9:F9"/>
    <mergeCell ref="B10:C10"/>
    <mergeCell ref="E10:F10"/>
    <mergeCell ref="B11:C11"/>
    <mergeCell ref="E11:F11"/>
    <mergeCell ref="B12:C12"/>
    <mergeCell ref="E12:F12"/>
    <mergeCell ref="B13:C13"/>
    <mergeCell ref="E13:F13"/>
    <mergeCell ref="B14:F14"/>
    <mergeCell ref="A16:F16"/>
    <mergeCell ref="B18:F18"/>
    <mergeCell ref="B21:D21"/>
    <mergeCell ref="F21:F40"/>
    <mergeCell ref="B25:D25"/>
    <mergeCell ref="B29:D29"/>
    <mergeCell ref="B34:D34"/>
    <mergeCell ref="E86:F86"/>
    <mergeCell ref="F42:F46"/>
    <mergeCell ref="B48:D48"/>
    <mergeCell ref="F48:F73"/>
    <mergeCell ref="B50:D50"/>
    <mergeCell ref="B59:D59"/>
    <mergeCell ref="F77:F79"/>
    <mergeCell ref="B82:D82"/>
    <mergeCell ref="E82:F82"/>
    <mergeCell ref="A83:F83"/>
    <mergeCell ref="A84:F84"/>
    <mergeCell ref="E85:F85"/>
    <mergeCell ref="B95:D95"/>
    <mergeCell ref="E95:F95"/>
    <mergeCell ref="E87:F87"/>
    <mergeCell ref="E88:F88"/>
    <mergeCell ref="E89:F89"/>
    <mergeCell ref="B90:D90"/>
    <mergeCell ref="E90:F90"/>
    <mergeCell ref="A91:F91"/>
    <mergeCell ref="A92:F92"/>
    <mergeCell ref="B93:D93"/>
    <mergeCell ref="E93:F93"/>
    <mergeCell ref="B94:D94"/>
    <mergeCell ref="E94:F94"/>
    <mergeCell ref="C102:F102"/>
    <mergeCell ref="A104:F104"/>
    <mergeCell ref="A105:F105"/>
    <mergeCell ref="A96:F96"/>
    <mergeCell ref="A97:F97"/>
    <mergeCell ref="C98:F98"/>
    <mergeCell ref="C99:F99"/>
    <mergeCell ref="C100:F100"/>
    <mergeCell ref="C101:F10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PAPA ALTO</vt:lpstr>
      <vt:lpstr>MEDIO</vt:lpstr>
      <vt:lpstr>BAJO</vt:lpstr>
      <vt:lpstr>'PAPA ALTO'!Área_de_impresión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GRA</cp:lastModifiedBy>
  <dcterms:created xsi:type="dcterms:W3CDTF">2021-10-04T20:58:27Z</dcterms:created>
  <dcterms:modified xsi:type="dcterms:W3CDTF">2024-08-26T20:52:19Z</dcterms:modified>
</cp:coreProperties>
</file>