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D:\MIS DOCUMENTOS\PRECIOS 2025\PRECIOS EN CHACRA\"/>
    </mc:Choice>
  </mc:AlternateContent>
  <xr:revisionPtr revIDLastSave="0" documentId="13_ncr:1_{4FED0AD8-16B4-4DD8-8B53-752B212C1E31}" xr6:coauthVersionLast="45" xr6:coauthVersionMax="47" xr10:uidLastSave="{00000000-0000-0000-0000-000000000000}"/>
  <bookViews>
    <workbookView xWindow="2730" yWindow="720" windowWidth="21690" windowHeight="15480" tabRatio="513" firstSheet="5" activeTab="11" xr2:uid="{00000000-000D-0000-FFFF-FFFF00000000}"/>
  </bookViews>
  <sheets>
    <sheet name="BD 2009-2024" sheetId="17" r:id="rId1"/>
    <sheet name="2024" sheetId="33" r:id="rId2"/>
    <sheet name="ENE" sheetId="1" r:id="rId3"/>
    <sheet name="FEB" sheetId="2" r:id="rId4"/>
    <sheet name="MAR" sheetId="3" r:id="rId5"/>
    <sheet name="ABR" sheetId="9" r:id="rId6"/>
    <sheet name="MAY" sheetId="10" r:id="rId7"/>
    <sheet name="JUN" sheetId="13" r:id="rId8"/>
    <sheet name="JUL" sheetId="14" r:id="rId9"/>
    <sheet name="AGO" sheetId="15" r:id="rId10"/>
    <sheet name="SET" sheetId="16" r:id="rId11"/>
    <sheet name="OCT" sheetId="5" r:id="rId12"/>
    <sheet name="NOV" sheetId="12" r:id="rId13"/>
    <sheet name="DIC" sheetId="11" r:id="rId14"/>
    <sheet name="ACTUAL" sheetId="8" r:id="rId15"/>
    <sheet name="VARIACIÓN" sheetId="19" r:id="rId16"/>
    <sheet name="ANALISIS" sheetId="24" r:id="rId17"/>
  </sheets>
  <definedNames>
    <definedName name="_xlnm._FilterDatabase" localSheetId="0" hidden="1">'BD 2009-2024'!$A$1:$O$36</definedName>
  </definedNames>
  <calcPr calcId="191029"/>
</workbook>
</file>

<file path=xl/calcChain.xml><?xml version="1.0" encoding="utf-8"?>
<calcChain xmlns="http://schemas.openxmlformats.org/spreadsheetml/2006/main">
  <c r="Q9" i="15" l="1"/>
  <c r="P9" i="15"/>
  <c r="O9" i="15"/>
  <c r="R10" i="14"/>
  <c r="R11" i="14"/>
  <c r="R9" i="14"/>
  <c r="Q9" i="14"/>
  <c r="P10" i="14"/>
  <c r="P11" i="14"/>
  <c r="P9" i="14"/>
  <c r="N46" i="24" l="1"/>
  <c r="Q10" i="14" l="1"/>
  <c r="C35" i="24" l="1"/>
  <c r="D38" i="24"/>
  <c r="C38" i="24"/>
  <c r="I34" i="24"/>
  <c r="H34" i="24"/>
  <c r="F38" i="24"/>
  <c r="U14" i="24"/>
  <c r="U36" i="24" l="1"/>
  <c r="Q14" i="24"/>
  <c r="Q36" i="24"/>
  <c r="N45" i="24"/>
  <c r="O45" i="24"/>
  <c r="O23" i="24" l="1"/>
  <c r="N23" i="24"/>
  <c r="N44" i="24"/>
  <c r="O44" i="24"/>
  <c r="N22" i="24"/>
  <c r="O22" i="24"/>
  <c r="Q11" i="14"/>
  <c r="P10" i="10"/>
  <c r="Q10" i="10"/>
  <c r="R10" i="10"/>
  <c r="P11" i="10"/>
  <c r="Q11" i="10"/>
  <c r="R11" i="10"/>
  <c r="P10" i="11"/>
  <c r="P11" i="11"/>
  <c r="P9" i="11"/>
  <c r="Q10" i="11"/>
  <c r="R10" i="11"/>
  <c r="Q11" i="11"/>
  <c r="R11" i="11"/>
  <c r="R9" i="11"/>
  <c r="Q9" i="11"/>
  <c r="M10" i="8" l="1"/>
  <c r="M10" i="19" s="1"/>
  <c r="O21" i="24"/>
  <c r="N21" i="24"/>
  <c r="O20" i="24"/>
  <c r="N20" i="24"/>
  <c r="O19" i="24"/>
  <c r="N19" i="24"/>
  <c r="O18" i="24"/>
  <c r="N18" i="24"/>
  <c r="N17" i="24"/>
  <c r="M13" i="24"/>
  <c r="M14" i="24"/>
  <c r="M15" i="24"/>
  <c r="M16" i="24"/>
  <c r="O19" i="17" l="1"/>
  <c r="O18" i="17"/>
  <c r="O17" i="17"/>
  <c r="O16" i="17"/>
  <c r="O8" i="17"/>
  <c r="O9" i="17"/>
  <c r="O10" i="17"/>
  <c r="O11" i="17"/>
  <c r="O12" i="17"/>
  <c r="O13" i="17"/>
  <c r="O14" i="17"/>
  <c r="O15" i="17"/>
  <c r="O43" i="24"/>
  <c r="N43" i="24"/>
  <c r="O42" i="24"/>
  <c r="N42" i="24"/>
  <c r="O41" i="24"/>
  <c r="N41" i="24"/>
  <c r="O40" i="24"/>
  <c r="N40" i="24"/>
  <c r="N39" i="24"/>
  <c r="P10" i="12"/>
  <c r="Q10" i="12"/>
  <c r="R10" i="12"/>
  <c r="P11" i="12"/>
  <c r="Q11" i="12"/>
  <c r="R11" i="12"/>
  <c r="R9" i="12"/>
  <c r="Q9" i="12"/>
  <c r="P9" i="12"/>
  <c r="O11" i="15"/>
  <c r="P11" i="15"/>
  <c r="Q11" i="15"/>
  <c r="H11" i="8"/>
  <c r="H12" i="8"/>
  <c r="R12" i="13"/>
  <c r="Q12" i="13"/>
  <c r="R11" i="13"/>
  <c r="Q11" i="13"/>
  <c r="P11" i="13"/>
  <c r="R10" i="13"/>
  <c r="Q10" i="13"/>
  <c r="P10" i="13"/>
  <c r="R9" i="13"/>
  <c r="Q9" i="13"/>
  <c r="P9" i="13"/>
  <c r="R12" i="10"/>
  <c r="Q12" i="10"/>
  <c r="F12" i="8"/>
  <c r="F11" i="8"/>
  <c r="R9" i="10"/>
  <c r="Q9" i="10"/>
  <c r="P9" i="10"/>
  <c r="Q11" i="9"/>
  <c r="P11" i="9"/>
  <c r="O11" i="9"/>
  <c r="Q10" i="9"/>
  <c r="P10" i="9"/>
  <c r="O10" i="9"/>
  <c r="Q9" i="9"/>
  <c r="P9" i="9"/>
  <c r="O9" i="9"/>
  <c r="M11" i="8" l="1"/>
  <c r="L11" i="8"/>
  <c r="M12" i="8"/>
  <c r="M12" i="19" s="1"/>
  <c r="L12" i="8"/>
  <c r="I12" i="8"/>
  <c r="G11" i="8"/>
  <c r="G12" i="8"/>
  <c r="G10" i="8"/>
  <c r="F10" i="8"/>
  <c r="E12" i="8"/>
  <c r="E11" i="8"/>
  <c r="F12" i="19"/>
  <c r="F11" i="19"/>
  <c r="H12" i="19"/>
  <c r="H11" i="19"/>
  <c r="R11" i="3"/>
  <c r="S11" i="3"/>
  <c r="Q11" i="3"/>
  <c r="M11" i="19" l="1"/>
  <c r="M47" i="24"/>
  <c r="I12" i="19"/>
  <c r="G12" i="19"/>
  <c r="G11" i="19"/>
  <c r="G10" i="19"/>
  <c r="F10" i="19"/>
  <c r="E11" i="19"/>
  <c r="E12" i="19"/>
  <c r="L12" i="19"/>
  <c r="L11" i="19"/>
  <c r="D12" i="8"/>
  <c r="P12" i="1"/>
  <c r="D12" i="19" l="1"/>
  <c r="B12" i="8"/>
  <c r="O9" i="5"/>
  <c r="O10" i="5"/>
  <c r="L10" i="8"/>
  <c r="L10" i="19" s="1"/>
  <c r="E10" i="8"/>
  <c r="Q11" i="16"/>
  <c r="P11" i="16"/>
  <c r="Q10" i="16"/>
  <c r="P10" i="16"/>
  <c r="Q9" i="16"/>
  <c r="P9" i="16"/>
  <c r="Q10" i="15"/>
  <c r="P10" i="15"/>
  <c r="Q11" i="5"/>
  <c r="P11" i="5"/>
  <c r="Q10" i="5"/>
  <c r="P10" i="5"/>
  <c r="Q9" i="5"/>
  <c r="P9" i="5"/>
  <c r="Q11" i="1"/>
  <c r="R11" i="1"/>
  <c r="Q12" i="1"/>
  <c r="R12" i="1"/>
  <c r="R10" i="1"/>
  <c r="Q10" i="1"/>
  <c r="P10" i="2"/>
  <c r="Q10" i="2"/>
  <c r="P11" i="2"/>
  <c r="Q11" i="2"/>
  <c r="Q9" i="2"/>
  <c r="P9" i="2"/>
  <c r="R10" i="3"/>
  <c r="S10" i="3"/>
  <c r="S9" i="3"/>
  <c r="R9" i="3"/>
  <c r="O11" i="5"/>
  <c r="Q10" i="3"/>
  <c r="O11" i="16"/>
  <c r="O10" i="16"/>
  <c r="O9" i="16"/>
  <c r="Q9" i="3"/>
  <c r="O10" i="2"/>
  <c r="O9" i="2"/>
  <c r="P12" i="12"/>
  <c r="O11" i="2"/>
  <c r="E38" i="24"/>
  <c r="G38" i="24"/>
  <c r="H38" i="24"/>
  <c r="I38" i="24"/>
  <c r="J38" i="24"/>
  <c r="K38" i="24"/>
  <c r="L38" i="24"/>
  <c r="M38" i="24"/>
  <c r="C36" i="24"/>
  <c r="D36" i="24"/>
  <c r="E36" i="24"/>
  <c r="F36" i="24"/>
  <c r="G36" i="24"/>
  <c r="H36" i="24"/>
  <c r="I36" i="24"/>
  <c r="J36" i="24"/>
  <c r="K36" i="24"/>
  <c r="L36" i="24"/>
  <c r="M36" i="24"/>
  <c r="D35" i="24"/>
  <c r="E35" i="24"/>
  <c r="F35" i="24"/>
  <c r="G35" i="24"/>
  <c r="H35" i="24"/>
  <c r="I35" i="24"/>
  <c r="J35" i="24"/>
  <c r="K35" i="24"/>
  <c r="L35" i="24"/>
  <c r="M35" i="24"/>
  <c r="B35" i="24"/>
  <c r="B38" i="24"/>
  <c r="C16" i="24"/>
  <c r="D16" i="24"/>
  <c r="E16" i="24"/>
  <c r="F16" i="24"/>
  <c r="G16" i="24"/>
  <c r="H16" i="24"/>
  <c r="I16" i="24"/>
  <c r="J16" i="24"/>
  <c r="K16" i="24"/>
  <c r="L16" i="24"/>
  <c r="B16" i="24"/>
  <c r="C15" i="24"/>
  <c r="D15" i="24"/>
  <c r="E15" i="24"/>
  <c r="F15" i="24"/>
  <c r="G15" i="24"/>
  <c r="H15" i="24"/>
  <c r="I15" i="24"/>
  <c r="J15" i="24"/>
  <c r="K15" i="24"/>
  <c r="L15" i="24"/>
  <c r="B15" i="24"/>
  <c r="C14" i="24"/>
  <c r="D14" i="24"/>
  <c r="E14" i="24"/>
  <c r="F14" i="24"/>
  <c r="G14" i="24"/>
  <c r="H14" i="24"/>
  <c r="I14" i="24"/>
  <c r="J14" i="24"/>
  <c r="K14" i="24"/>
  <c r="L14" i="24"/>
  <c r="B14" i="24"/>
  <c r="D13" i="24"/>
  <c r="E13" i="24"/>
  <c r="F13" i="24"/>
  <c r="G13" i="24"/>
  <c r="H13" i="24"/>
  <c r="I13" i="24"/>
  <c r="J13" i="24"/>
  <c r="K13" i="24"/>
  <c r="L13" i="24"/>
  <c r="C13" i="24"/>
  <c r="B13" i="24"/>
  <c r="B12" i="24"/>
  <c r="C11" i="24"/>
  <c r="D11" i="24"/>
  <c r="E11" i="24"/>
  <c r="F11" i="24"/>
  <c r="G11" i="24"/>
  <c r="H11" i="24"/>
  <c r="I11" i="24"/>
  <c r="J11" i="24"/>
  <c r="K11" i="24"/>
  <c r="L11" i="24"/>
  <c r="M11" i="24"/>
  <c r="B11" i="24"/>
  <c r="J10" i="24"/>
  <c r="K10" i="24"/>
  <c r="L10" i="24"/>
  <c r="M10" i="24"/>
  <c r="I10" i="24"/>
  <c r="C37" i="24"/>
  <c r="D37" i="24"/>
  <c r="E37" i="24"/>
  <c r="F37" i="24"/>
  <c r="G37" i="24"/>
  <c r="H37" i="24"/>
  <c r="I37" i="24"/>
  <c r="J37" i="24"/>
  <c r="K37" i="24"/>
  <c r="L37" i="24"/>
  <c r="M37" i="24"/>
  <c r="B37" i="24"/>
  <c r="B36" i="24"/>
  <c r="F34" i="24"/>
  <c r="G34" i="24"/>
  <c r="J34" i="24"/>
  <c r="K34" i="24"/>
  <c r="L34" i="24"/>
  <c r="M34" i="24"/>
  <c r="E34" i="24"/>
  <c r="M12" i="24"/>
  <c r="L12" i="24"/>
  <c r="K12" i="24"/>
  <c r="J12" i="24"/>
  <c r="I12" i="24"/>
  <c r="H12" i="24"/>
  <c r="G12" i="24"/>
  <c r="F12" i="24"/>
  <c r="E12" i="24"/>
  <c r="D12" i="24"/>
  <c r="C12" i="24"/>
  <c r="O10" i="15"/>
  <c r="P10" i="1"/>
  <c r="P11" i="1"/>
  <c r="K10" i="8" l="1"/>
  <c r="K24" i="24" s="1"/>
  <c r="K12" i="8"/>
  <c r="K11" i="8"/>
  <c r="K47" i="24" s="1"/>
  <c r="J12" i="8"/>
  <c r="J10" i="8"/>
  <c r="CU4" i="24" s="1"/>
  <c r="D11" i="8"/>
  <c r="D10" i="8"/>
  <c r="CO4" i="24" s="1"/>
  <c r="C12" i="8"/>
  <c r="C11" i="8"/>
  <c r="CN5" i="24" s="1"/>
  <c r="B11" i="8"/>
  <c r="B10" i="8"/>
  <c r="E10" i="19"/>
  <c r="B12" i="19"/>
  <c r="N35" i="24"/>
  <c r="N37" i="24"/>
  <c r="M24" i="24"/>
  <c r="M25" i="24" s="1"/>
  <c r="O17" i="24"/>
  <c r="N16" i="24"/>
  <c r="O16" i="24"/>
  <c r="O15" i="24"/>
  <c r="N15" i="24"/>
  <c r="O13" i="24"/>
  <c r="N13" i="24"/>
  <c r="O14" i="24"/>
  <c r="N14" i="24"/>
  <c r="O39" i="24"/>
  <c r="O38" i="24"/>
  <c r="N38" i="24"/>
  <c r="N34" i="24"/>
  <c r="M48" i="24"/>
  <c r="O36" i="24"/>
  <c r="N36" i="24"/>
  <c r="O37" i="24"/>
  <c r="J11" i="8"/>
  <c r="J11" i="19" s="1"/>
  <c r="N11" i="24"/>
  <c r="N10" i="24"/>
  <c r="N12" i="24"/>
  <c r="O35" i="24"/>
  <c r="O11" i="24"/>
  <c r="O12" i="24"/>
  <c r="I11" i="8"/>
  <c r="I10" i="8"/>
  <c r="L47" i="24"/>
  <c r="L24" i="24"/>
  <c r="CW4" i="24"/>
  <c r="CV5" i="24"/>
  <c r="H10" i="8"/>
  <c r="CR5" i="24"/>
  <c r="G47" i="24"/>
  <c r="CQ5" i="24"/>
  <c r="F24" i="24"/>
  <c r="F25" i="24" s="1"/>
  <c r="C10" i="8"/>
  <c r="CX5" i="24"/>
  <c r="CX4" i="24"/>
  <c r="H47" i="24"/>
  <c r="CS5" i="24"/>
  <c r="G24" i="24"/>
  <c r="CR4" i="24"/>
  <c r="CP4" i="24"/>
  <c r="E24" i="24"/>
  <c r="E25" i="24" s="1"/>
  <c r="CW5" i="24"/>
  <c r="CQ4" i="24"/>
  <c r="K12" i="19" l="1"/>
  <c r="J24" i="24"/>
  <c r="J25" i="24" s="1"/>
  <c r="J12" i="19"/>
  <c r="J10" i="19"/>
  <c r="C12" i="19"/>
  <c r="C47" i="24"/>
  <c r="C48" i="24" s="1"/>
  <c r="C11" i="19"/>
  <c r="CV4" i="24"/>
  <c r="K11" i="19"/>
  <c r="K10" i="19"/>
  <c r="N12" i="8"/>
  <c r="N12" i="19" s="1"/>
  <c r="D10" i="19"/>
  <c r="D24" i="24"/>
  <c r="D25" i="24" s="1"/>
  <c r="C10" i="19"/>
  <c r="H10" i="19"/>
  <c r="B10" i="19"/>
  <c r="D11" i="19"/>
  <c r="B11" i="19"/>
  <c r="I11" i="19"/>
  <c r="I10" i="19"/>
  <c r="CM5" i="24"/>
  <c r="B47" i="24"/>
  <c r="K48" i="24"/>
  <c r="L25" i="24"/>
  <c r="L48" i="24"/>
  <c r="K25" i="24"/>
  <c r="CU5" i="24"/>
  <c r="CT4" i="24"/>
  <c r="N11" i="8"/>
  <c r="H48" i="24"/>
  <c r="G48" i="24"/>
  <c r="G25" i="24"/>
  <c r="I24" i="24"/>
  <c r="CP5" i="24"/>
  <c r="E47" i="24"/>
  <c r="E48" i="24" s="1"/>
  <c r="J47" i="24"/>
  <c r="J48" i="24" s="1"/>
  <c r="CT5" i="24"/>
  <c r="I47" i="24"/>
  <c r="CS4" i="24"/>
  <c r="H24" i="24"/>
  <c r="F47" i="24"/>
  <c r="F48" i="24" s="1"/>
  <c r="O6" i="17"/>
  <c r="D47" i="24"/>
  <c r="D48" i="24" s="1"/>
  <c r="CO5" i="24"/>
  <c r="C24" i="24"/>
  <c r="C25" i="24" s="1"/>
  <c r="CN4" i="24"/>
  <c r="B24" i="24"/>
  <c r="CM4" i="24"/>
  <c r="N10" i="8"/>
  <c r="Q25" i="24" l="1"/>
  <c r="P16" i="24"/>
  <c r="B25" i="24"/>
  <c r="N25" i="24" s="1"/>
  <c r="P14" i="24"/>
  <c r="P13" i="24"/>
  <c r="N11" i="19"/>
  <c r="P36" i="24"/>
  <c r="Q48" i="24"/>
  <c r="O47" i="24"/>
  <c r="P35" i="24"/>
  <c r="N47" i="24"/>
  <c r="P38" i="24"/>
  <c r="X36" i="24" s="1"/>
  <c r="Z36" i="24" s="1"/>
  <c r="U49" i="24" s="1"/>
  <c r="X49" i="24"/>
  <c r="N24" i="24"/>
  <c r="X26" i="24"/>
  <c r="N10" i="19"/>
  <c r="B48" i="24"/>
  <c r="N48" i="24" s="1"/>
  <c r="O24" i="24"/>
  <c r="I48" i="24"/>
  <c r="I25" i="24"/>
  <c r="H25" i="24"/>
  <c r="P12" i="24" l="1"/>
  <c r="P15" i="24"/>
  <c r="X14" i="24"/>
  <c r="Z14" i="24" s="1"/>
  <c r="U26" i="24" s="1"/>
  <c r="P37" i="24"/>
  <c r="N49" i="24" s="1"/>
  <c r="P34" i="24"/>
  <c r="N26" i="24" l="1"/>
</calcChain>
</file>

<file path=xl/sharedStrings.xml><?xml version="1.0" encoding="utf-8"?>
<sst xmlns="http://schemas.openxmlformats.org/spreadsheetml/2006/main" count="484" uniqueCount="103">
  <si>
    <t>VALLES</t>
  </si>
  <si>
    <t>MIE</t>
  </si>
  <si>
    <t>PROM.</t>
  </si>
  <si>
    <t>MENS.</t>
  </si>
  <si>
    <t>VIRU</t>
  </si>
  <si>
    <t>CHICAMA</t>
  </si>
  <si>
    <t>LUN</t>
  </si>
  <si>
    <t>ANUAL</t>
  </si>
  <si>
    <t>ABRIL</t>
  </si>
  <si>
    <t>MAYO</t>
  </si>
  <si>
    <t>JUNIO</t>
  </si>
  <si>
    <t>JULIO</t>
  </si>
  <si>
    <t>MAR</t>
  </si>
  <si>
    <t>ENE.</t>
  </si>
  <si>
    <t>FEB.</t>
  </si>
  <si>
    <t>VIE</t>
  </si>
  <si>
    <t>AGO</t>
  </si>
  <si>
    <t>SET</t>
  </si>
  <si>
    <t>OCT</t>
  </si>
  <si>
    <t>NOV</t>
  </si>
  <si>
    <t>DIC</t>
  </si>
  <si>
    <t xml:space="preserve">               (S/./t.)</t>
  </si>
  <si>
    <t>ABR</t>
  </si>
  <si>
    <t>MAY</t>
  </si>
  <si>
    <t>JUN</t>
  </si>
  <si>
    <t>JUL</t>
  </si>
  <si>
    <t>(S/./t.)</t>
  </si>
  <si>
    <t xml:space="preserve">               (%)</t>
  </si>
  <si>
    <t>precio sin IGV</t>
  </si>
  <si>
    <t>no incluye IGV</t>
  </si>
  <si>
    <t>max</t>
  </si>
  <si>
    <t>min</t>
  </si>
  <si>
    <t>NO INCLUYE IGV</t>
  </si>
  <si>
    <t>MOCHE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</si>
  <si>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</si>
  <si>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</si>
  <si>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</si>
  <si>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</si>
  <si>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</si>
  <si>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</si>
  <si>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</si>
  <si>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</si>
  <si>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</si>
  <si>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</si>
  <si>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</si>
  <si>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</si>
  <si>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tasa de crecimiento mensual</t>
  </si>
  <si>
    <t>CV</t>
  </si>
  <si>
    <t>PROMEDIO</t>
  </si>
  <si>
    <t>VIRÚ</t>
  </si>
  <si>
    <t>LA LIBERTAD-VALLE VIRÚ: TENDENCIA DEL PRECIO EN CHACRA DE CAÑA DE AZUCAR EN PIE (S/./t)</t>
  </si>
  <si>
    <t>LA LIBERTAD-VALLE CHICAMA: TENDENCIA DEL PRECIO EN CHACRA DE CAÑA DE AZUCAR EN PIE (S/./t)</t>
  </si>
  <si>
    <t>1/ precio diciembre al 20 de diciembre 2015</t>
  </si>
  <si>
    <t>variaciòn anual año referencia vs año anterior</t>
  </si>
  <si>
    <t>Elaborado en base a datos de la Oficina de Informaciòn Agraria La Libertad.</t>
  </si>
  <si>
    <t xml:space="preserve"> </t>
  </si>
  <si>
    <t>VALLE</t>
  </si>
  <si>
    <t>PROM.. MENS.</t>
  </si>
  <si>
    <t xml:space="preserve">  </t>
  </si>
  <si>
    <t xml:space="preserve">                                 </t>
  </si>
  <si>
    <t>.</t>
  </si>
  <si>
    <t>ENERO</t>
  </si>
  <si>
    <t>FEBRERO</t>
  </si>
  <si>
    <t>MARZO</t>
  </si>
  <si>
    <t>AGOSTO</t>
  </si>
  <si>
    <t>SETIEMBRE</t>
  </si>
  <si>
    <t>OCTUBRE</t>
  </si>
  <si>
    <t>NOVIEMBRE</t>
  </si>
  <si>
    <t>DICIEMBRE</t>
  </si>
  <si>
    <t>31</t>
  </si>
  <si>
    <t>MES</t>
  </si>
  <si>
    <t>AÑO</t>
  </si>
  <si>
    <t>ENE. (S//t)</t>
  </si>
  <si>
    <t>FEB. (S//t)</t>
  </si>
  <si>
    <t>MAR. (S//t)</t>
  </si>
  <si>
    <t>ABR. (S//t)</t>
  </si>
  <si>
    <t>MAY. (S//t)</t>
  </si>
  <si>
    <t>JUN. (S//t)</t>
  </si>
  <si>
    <t>JUL. (S//t)</t>
  </si>
  <si>
    <t>AGO. (S//t)</t>
  </si>
  <si>
    <t>SET. (S//t)</t>
  </si>
  <si>
    <t>OCT. (S//t)</t>
  </si>
  <si>
    <t>NOV. (S//t)</t>
  </si>
  <si>
    <t>DIC. (S//t)</t>
  </si>
  <si>
    <t xml:space="preserve">   PRECIOS PROMEDIO EN CHACRA DEL CAÑA DE AZÚCAR EN LOS VALLES  DE VIRU, CHICAMA Y MOCHE</t>
  </si>
  <si>
    <t xml:space="preserve"> PRECIOS PROMEDIO EN CHACRA DE CAÑA DE AZÚCAR EN LOS VALLES DE VIRU Y CHICAMA-2023</t>
  </si>
  <si>
    <t xml:space="preserve"> PRECIOS PROMEDIO EN CHACRA DE CAÑA DE AZÚCAR EN LOS VALLES DE VIRU Y CHICAMA-2022</t>
  </si>
  <si>
    <t xml:space="preserve">El precio de la caña para azúcar en pie en los últimos tres años ha tenido una tendencia creciente en su precio mensual de enero a diciembre. En el promedio mensual 2015-2023 la tasa de crecimiento viene siendo de  0,851% en el valle Virú y  1.148% en el valle Chicama, estimamos que el precio de la caña para azúcar en pie al mes de agosto. si continua esta tendencia, puede estar entre S/ 159.471 y 166.895  en el valle Chicama. En el caso del valle Virú puede ubicarse entre S/ 165.00 y 166.404 soles la tonelada sin IGV. Para setiembre podrìa llegar a S/  161 en Virù y S/ 164.72  en Chicama. </t>
  </si>
  <si>
    <t>Esto es solo un análisis de la tendencia histórica, así que debe manejarla como referencia, dado mas aun que el coeficiente de variación es del 40% en el valle Virú y en el caso del valle Chicama también es de 40%. Puede verse que los precios en ambos valles se han vuelto mas inestables, en cuanto al promedio.</t>
  </si>
  <si>
    <t>Observaciones.- La caida de precios en agosto tienen su fundamento en que por efectos del clima la sacarosa baja, por lo tanto los precios también. Tendencia que algunas veces se manifiesta.</t>
  </si>
  <si>
    <t>3</t>
  </si>
  <si>
    <t>8</t>
  </si>
  <si>
    <t>10</t>
  </si>
  <si>
    <t>15</t>
  </si>
  <si>
    <t>17</t>
  </si>
  <si>
    <t>22</t>
  </si>
  <si>
    <t>24</t>
  </si>
  <si>
    <t>29</t>
  </si>
  <si>
    <t>VIRÙ-CHICAMA-MOCHE: VARIACIÓN DE PRECIOS PROMEDIO EN CHACRA DE CAÑA DE AZÚCAR -2024/2023</t>
  </si>
  <si>
    <t>6</t>
  </si>
  <si>
    <t>13</t>
  </si>
  <si>
    <t>20</t>
  </si>
  <si>
    <t>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</si>
</sst>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%"/>
    <numFmt numFmtId="166" formatCode="0.000"/>
    <numFmt numFmtId="167" formatCode="0.00000"/>
    <numFmt numFmtId="168" formatCode="0.000%"/>
  </numFmts>
  <fonts count="14" x14ac:knownFonts="1"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0"/>
      <color rgb="FF222222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</fills>
  <borders count="4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9" fontId="5" fillId="0" borderId="0" applyFill="0" applyBorder="0" applyAlignment="0" applyProtection="0"/>
  </cellStyleXfs>
  <cellXfs count="13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2" fontId="0" fillId="0" borderId="2" xfId="0" applyNumberFormat="1" applyBorder="1"/>
    <xf numFmtId="2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0" fontId="0" fillId="0" borderId="4" xfId="0" applyBorder="1"/>
    <xf numFmtId="0" fontId="1" fillId="2" borderId="6" xfId="0" applyFont="1" applyFill="1" applyBorder="1"/>
    <xf numFmtId="2" fontId="0" fillId="0" borderId="7" xfId="0" applyNumberFormat="1" applyBorder="1"/>
    <xf numFmtId="2" fontId="0" fillId="0" borderId="8" xfId="0" applyNumberFormat="1" applyBorder="1"/>
    <xf numFmtId="0" fontId="0" fillId="0" borderId="9" xfId="0" applyBorder="1"/>
    <xf numFmtId="2" fontId="0" fillId="0" borderId="10" xfId="0" applyNumberFormat="1" applyBorder="1"/>
    <xf numFmtId="0" fontId="1" fillId="2" borderId="5" xfId="0" applyFont="1" applyFill="1" applyBorder="1"/>
    <xf numFmtId="164" fontId="0" fillId="0" borderId="0" xfId="0" applyNumberFormat="1"/>
    <xf numFmtId="0" fontId="1" fillId="2" borderId="11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2" xfId="0" applyFont="1" applyFill="1" applyBorder="1"/>
    <xf numFmtId="0" fontId="1" fillId="2" borderId="6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2" fontId="1" fillId="0" borderId="8" xfId="0" applyNumberFormat="1" applyFont="1" applyBorder="1"/>
    <xf numFmtId="2" fontId="1" fillId="0" borderId="2" xfId="0" applyNumberFormat="1" applyFont="1" applyBorder="1"/>
    <xf numFmtId="0" fontId="1" fillId="2" borderId="1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4" borderId="5" xfId="0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2" fontId="1" fillId="0" borderId="16" xfId="0" applyNumberFormat="1" applyFont="1" applyBorder="1"/>
    <xf numFmtId="2" fontId="1" fillId="0" borderId="17" xfId="0" applyNumberFormat="1" applyFont="1" applyBorder="1"/>
    <xf numFmtId="2" fontId="1" fillId="0" borderId="18" xfId="0" applyNumberFormat="1" applyFont="1" applyBorder="1"/>
    <xf numFmtId="2" fontId="1" fillId="0" borderId="10" xfId="0" applyNumberFormat="1" applyFont="1" applyBorder="1"/>
    <xf numFmtId="0" fontId="7" fillId="0" borderId="0" xfId="0" applyFont="1"/>
    <xf numFmtId="2" fontId="0" fillId="0" borderId="20" xfId="0" applyNumberFormat="1" applyBorder="1"/>
    <xf numFmtId="17" fontId="0" fillId="0" borderId="21" xfId="0" applyNumberFormat="1" applyBorder="1"/>
    <xf numFmtId="0" fontId="0" fillId="0" borderId="21" xfId="0" applyBorder="1"/>
    <xf numFmtId="0" fontId="0" fillId="0" borderId="21" xfId="0" applyBorder="1" applyAlignment="1">
      <alignment horizontal="center" vertical="center" wrapText="1"/>
    </xf>
    <xf numFmtId="2" fontId="0" fillId="0" borderId="21" xfId="0" applyNumberFormat="1" applyBorder="1"/>
    <xf numFmtId="166" fontId="0" fillId="0" borderId="21" xfId="0" applyNumberFormat="1" applyBorder="1"/>
    <xf numFmtId="9" fontId="0" fillId="0" borderId="5" xfId="1" applyFont="1" applyBorder="1"/>
    <xf numFmtId="166" fontId="9" fillId="0" borderId="21" xfId="0" applyNumberFormat="1" applyFont="1" applyBorder="1"/>
    <xf numFmtId="2" fontId="0" fillId="4" borderId="0" xfId="0" applyNumberFormat="1" applyFill="1"/>
    <xf numFmtId="2" fontId="0" fillId="5" borderId="21" xfId="0" applyNumberFormat="1" applyFill="1" applyBorder="1"/>
    <xf numFmtId="0" fontId="10" fillId="0" borderId="0" xfId="0" applyFont="1"/>
    <xf numFmtId="167" fontId="0" fillId="0" borderId="21" xfId="0" applyNumberFormat="1" applyBorder="1"/>
    <xf numFmtId="167" fontId="0" fillId="0" borderId="0" xfId="0" applyNumberFormat="1"/>
    <xf numFmtId="166" fontId="0" fillId="4" borderId="0" xfId="0" applyNumberFormat="1" applyFill="1"/>
    <xf numFmtId="166" fontId="0" fillId="5" borderId="0" xfId="0" applyNumberFormat="1" applyFill="1"/>
    <xf numFmtId="0" fontId="0" fillId="0" borderId="6" xfId="0" applyBorder="1" applyAlignment="1">
      <alignment horizontal="center"/>
    </xf>
    <xf numFmtId="2" fontId="1" fillId="0" borderId="23" xfId="0" applyNumberFormat="1" applyFont="1" applyBorder="1"/>
    <xf numFmtId="1" fontId="0" fillId="0" borderId="0" xfId="0" applyNumberFormat="1"/>
    <xf numFmtId="0" fontId="1" fillId="0" borderId="0" xfId="0" applyFont="1" applyAlignment="1">
      <alignment horizontal="center"/>
    </xf>
    <xf numFmtId="2" fontId="0" fillId="0" borderId="15" xfId="0" applyNumberFormat="1" applyBorder="1"/>
    <xf numFmtId="49" fontId="1" fillId="2" borderId="2" xfId="0" applyNumberFormat="1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0" borderId="10" xfId="0" applyFont="1" applyBorder="1"/>
    <xf numFmtId="0" fontId="1" fillId="0" borderId="2" xfId="0" applyFont="1" applyBorder="1"/>
    <xf numFmtId="0" fontId="1" fillId="0" borderId="18" xfId="0" applyFont="1" applyBorder="1"/>
    <xf numFmtId="0" fontId="1" fillId="0" borderId="15" xfId="0" applyFont="1" applyBorder="1"/>
    <xf numFmtId="0" fontId="1" fillId="0" borderId="4" xfId="0" applyFont="1" applyBorder="1"/>
    <xf numFmtId="0" fontId="1" fillId="0" borderId="26" xfId="0" applyFont="1" applyBorder="1"/>
    <xf numFmtId="0" fontId="1" fillId="0" borderId="16" xfId="0" applyFont="1" applyBorder="1"/>
    <xf numFmtId="0" fontId="1" fillId="2" borderId="27" xfId="0" applyFont="1" applyFill="1" applyBorder="1" applyAlignment="1">
      <alignment horizontal="center"/>
    </xf>
    <xf numFmtId="2" fontId="1" fillId="0" borderId="7" xfId="0" applyNumberFormat="1" applyFont="1" applyBorder="1"/>
    <xf numFmtId="0" fontId="2" fillId="0" borderId="0" xfId="0" applyFont="1" applyAlignment="1">
      <alignment horizontal="center"/>
    </xf>
    <xf numFmtId="9" fontId="0" fillId="0" borderId="0" xfId="1" applyFont="1"/>
    <xf numFmtId="168" fontId="0" fillId="0" borderId="0" xfId="1" applyNumberFormat="1" applyFont="1"/>
    <xf numFmtId="165" fontId="5" fillId="0" borderId="10" xfId="1" applyNumberFormat="1" applyFont="1" applyBorder="1" applyAlignment="1">
      <alignment horizontal="center"/>
    </xf>
    <xf numFmtId="2" fontId="1" fillId="0" borderId="21" xfId="0" applyNumberFormat="1" applyFont="1" applyBorder="1"/>
    <xf numFmtId="2" fontId="0" fillId="0" borderId="29" xfId="0" applyNumberFormat="1" applyBorder="1"/>
    <xf numFmtId="2" fontId="1" fillId="0" borderId="30" xfId="0" applyNumberFormat="1" applyFont="1" applyBorder="1"/>
    <xf numFmtId="0" fontId="8" fillId="0" borderId="0" xfId="0" applyFont="1"/>
    <xf numFmtId="0" fontId="1" fillId="0" borderId="6" xfId="0" applyFont="1" applyBorder="1"/>
    <xf numFmtId="2" fontId="0" fillId="0" borderId="6" xfId="0" applyNumberFormat="1" applyBorder="1"/>
    <xf numFmtId="0" fontId="1" fillId="0" borderId="34" xfId="0" applyFont="1" applyBorder="1"/>
    <xf numFmtId="0" fontId="1" fillId="0" borderId="35" xfId="0" applyFont="1" applyBorder="1"/>
    <xf numFmtId="0" fontId="1" fillId="0" borderId="22" xfId="0" applyFont="1" applyBorder="1"/>
    <xf numFmtId="0" fontId="1" fillId="0" borderId="31" xfId="0" applyFont="1" applyBorder="1"/>
    <xf numFmtId="0" fontId="1" fillId="0" borderId="33" xfId="0" applyFont="1" applyBorder="1"/>
    <xf numFmtId="2" fontId="1" fillId="0" borderId="32" xfId="0" applyNumberFormat="1" applyFont="1" applyBorder="1"/>
    <xf numFmtId="2" fontId="1" fillId="0" borderId="36" xfId="0" applyNumberFormat="1" applyFont="1" applyBorder="1"/>
    <xf numFmtId="0" fontId="6" fillId="0" borderId="10" xfId="0" applyFont="1" applyBorder="1"/>
    <xf numFmtId="0" fontId="0" fillId="4" borderId="10" xfId="0" applyFill="1" applyBorder="1"/>
    <xf numFmtId="0" fontId="1" fillId="3" borderId="9" xfId="0" applyFont="1" applyFill="1" applyBorder="1" applyAlignment="1">
      <alignment horizontal="center"/>
    </xf>
    <xf numFmtId="0" fontId="0" fillId="4" borderId="38" xfId="0" applyFill="1" applyBorder="1"/>
    <xf numFmtId="0" fontId="1" fillId="2" borderId="39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2" fontId="0" fillId="0" borderId="27" xfId="0" applyNumberFormat="1" applyBorder="1"/>
    <xf numFmtId="2" fontId="0" fillId="0" borderId="37" xfId="0" applyNumberFormat="1" applyBorder="1"/>
    <xf numFmtId="0" fontId="0" fillId="0" borderId="43" xfId="0" applyBorder="1"/>
    <xf numFmtId="0" fontId="0" fillId="0" borderId="13" xfId="0" applyBorder="1"/>
    <xf numFmtId="2" fontId="0" fillId="0" borderId="9" xfId="0" applyNumberFormat="1" applyBorder="1"/>
    <xf numFmtId="0" fontId="0" fillId="0" borderId="11" xfId="0" applyBorder="1"/>
    <xf numFmtId="0" fontId="1" fillId="0" borderId="9" xfId="0" applyFont="1" applyBorder="1"/>
    <xf numFmtId="0" fontId="1" fillId="0" borderId="44" xfId="0" applyFont="1" applyBorder="1"/>
    <xf numFmtId="0" fontId="0" fillId="0" borderId="45" xfId="0" applyBorder="1"/>
    <xf numFmtId="0" fontId="1" fillId="2" borderId="21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46" xfId="0" applyFont="1" applyFill="1" applyBorder="1" applyAlignment="1">
      <alignment horizontal="center"/>
    </xf>
    <xf numFmtId="0" fontId="0" fillId="5" borderId="47" xfId="0" applyFill="1" applyBorder="1"/>
    <xf numFmtId="0" fontId="0" fillId="0" borderId="48" xfId="0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1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3" borderId="11" xfId="0" applyFont="1" applyFill="1" applyBorder="1" applyAlignment="1">
      <alignment horizontal="center"/>
    </xf>
    <xf numFmtId="0" fontId="1" fillId="3" borderId="42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0" fillId="0" borderId="0" xfId="0" applyAlignment="1">
      <alignment horizontal="justify" vertical="top" wrapText="1"/>
    </xf>
  </cellXfs>
  <cellStyles count="3">
    <cellStyle name="Normal" xfId="0" builtinId="0"/>
    <cellStyle name="Porcentaje" xfId="1" builtinId="5"/>
    <cellStyle name="Porcentaje 2" xfId="2" xr:uid="{00000000-0005-0000-0000-000002000000}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VALLES VIRU-CHICAMA: PRECIOS EN CHACRA DE CAÑA DE AZÚCAR  - 2023 (S/./ t.)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'2024'!$A$10</c:f>
              <c:strCache>
                <c:ptCount val="1"/>
                <c:pt idx="0">
                  <c:v>VIRU</c:v>
                </c:pt>
              </c:strCache>
            </c:strRef>
          </c:tx>
          <c:spPr>
            <a:pattFill prst="dkDn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'2024'!$B$8:$M$8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'2024'!$B$10:$M$10</c:f>
              <c:numCache>
                <c:formatCode>0.00</c:formatCode>
                <c:ptCount val="12"/>
                <c:pt idx="0">
                  <c:v>160</c:v>
                </c:pt>
                <c:pt idx="1">
                  <c:v>158.33333333333334</c:v>
                </c:pt>
                <c:pt idx="2">
                  <c:v>143.84615384615384</c:v>
                </c:pt>
                <c:pt idx="3">
                  <c:v>143.84615384615384</c:v>
                </c:pt>
                <c:pt idx="4">
                  <c:v>150.76923076923077</c:v>
                </c:pt>
                <c:pt idx="5">
                  <c:v>126.66666666666667</c:v>
                </c:pt>
                <c:pt idx="6">
                  <c:v>132.66666666666666</c:v>
                </c:pt>
                <c:pt idx="7" formatCode="General">
                  <c:v>135.41666666666666</c:v>
                </c:pt>
                <c:pt idx="8" formatCode="General">
                  <c:v>119.61538461538461</c:v>
                </c:pt>
                <c:pt idx="9" formatCode="General">
                  <c:v>118.84615384615384</c:v>
                </c:pt>
                <c:pt idx="10">
                  <c:v>110.41666666666667</c:v>
                </c:pt>
                <c:pt idx="11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6E-4B99-A97E-6E56A4A824A9}"/>
            </c:ext>
          </c:extLst>
        </c:ser>
        <c:ser>
          <c:idx val="1"/>
          <c:order val="1"/>
          <c:tx>
            <c:strRef>
              <c:f>'2024'!$A$11</c:f>
              <c:strCache>
                <c:ptCount val="1"/>
                <c:pt idx="0">
                  <c:v>CHICAMA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8.549473484489138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6E-4B99-A97E-6E56A4A824A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>
                  <a:defRPr lang="es-PE" sz="1000" b="1">
                    <a:solidFill>
                      <a:srgbClr val="FF0000"/>
                    </a:solidFill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'2024'!$B$8:$M$8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'2024'!$B$11:$M$11</c:f>
              <c:numCache>
                <c:formatCode>0.00</c:formatCode>
                <c:ptCount val="12"/>
                <c:pt idx="0">
                  <c:v>162.72727272727272</c:v>
                </c:pt>
                <c:pt idx="1">
                  <c:v>157.91666666666666</c:v>
                </c:pt>
                <c:pt idx="2">
                  <c:v>134.23076923076923</c:v>
                </c:pt>
                <c:pt idx="3">
                  <c:v>134.23076923076923</c:v>
                </c:pt>
                <c:pt idx="4">
                  <c:v>146.53846153846155</c:v>
                </c:pt>
                <c:pt idx="5">
                  <c:v>127.5</c:v>
                </c:pt>
                <c:pt idx="6">
                  <c:v>133.33333333333334</c:v>
                </c:pt>
                <c:pt idx="7" formatCode="General">
                  <c:v>133.75</c:v>
                </c:pt>
                <c:pt idx="8" formatCode="General">
                  <c:v>121.53846153846153</c:v>
                </c:pt>
                <c:pt idx="9" formatCode="General">
                  <c:v>118.07692307692308</c:v>
                </c:pt>
                <c:pt idx="10">
                  <c:v>106.5</c:v>
                </c:pt>
                <c:pt idx="11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6E-4B99-A97E-6E56A4A824A9}"/>
            </c:ext>
          </c:extLst>
        </c:ser>
        <c:ser>
          <c:idx val="2"/>
          <c:order val="2"/>
          <c:tx>
            <c:strRef>
              <c:f>'2024'!$A$12</c:f>
              <c:strCache>
                <c:ptCount val="1"/>
                <c:pt idx="0">
                  <c:v>MOCHE</c:v>
                </c:pt>
              </c:strCache>
            </c:strRef>
          </c:tx>
          <c:invertIfNegative val="0"/>
          <c:cat>
            <c:strRef>
              <c:f>'2024'!$B$8:$M$8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'2024'!$B$12:$M$12</c:f>
              <c:numCache>
                <c:formatCode>0.00</c:formatCode>
                <c:ptCount val="12"/>
                <c:pt idx="0">
                  <c:v>165.72727272727272</c:v>
                </c:pt>
                <c:pt idx="1">
                  <c:v>160.08333333333334</c:v>
                </c:pt>
                <c:pt idx="2">
                  <c:v>143.92307692307693</c:v>
                </c:pt>
                <c:pt idx="3">
                  <c:v>143.92307692307693</c:v>
                </c:pt>
                <c:pt idx="4">
                  <c:v>151.53846153846155</c:v>
                </c:pt>
                <c:pt idx="5">
                  <c:v>132.66666666666666</c:v>
                </c:pt>
                <c:pt idx="6">
                  <c:v>136.80000000000001</c:v>
                </c:pt>
                <c:pt idx="7" formatCode="General">
                  <c:v>137.75</c:v>
                </c:pt>
                <c:pt idx="8" formatCode="General">
                  <c:v>124.61538461538461</c:v>
                </c:pt>
                <c:pt idx="9" formatCode="General">
                  <c:v>123.07692307692308</c:v>
                </c:pt>
                <c:pt idx="10">
                  <c:v>112.08333333333333</c:v>
                </c:pt>
                <c:pt idx="11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56-4D67-AA6F-6A41724DF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83797504"/>
        <c:axId val="83799040"/>
      </c:barChart>
      <c:catAx>
        <c:axId val="8379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83799040"/>
        <c:crosses val="autoZero"/>
        <c:auto val="1"/>
        <c:lblAlgn val="ctr"/>
        <c:lblOffset val="100"/>
        <c:noMultiLvlLbl val="0"/>
      </c:catAx>
      <c:valAx>
        <c:axId val="837990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83797504"/>
        <c:crosses val="autoZero"/>
        <c:crossBetween val="between"/>
      </c:valAx>
      <c:spPr>
        <a:gradFill rotWithShape="0">
          <a:gsLst>
            <a:gs pos="0">
              <a:srgbClr val="FFCC99"/>
            </a:gs>
            <a:gs pos="100000">
              <a:srgbClr val="FFFF99"/>
            </a:gs>
          </a:gsLst>
          <a:lin ang="5400000" scaled="1"/>
        </a:gradFill>
        <a:ln w="25400">
          <a:noFill/>
        </a:ln>
      </c:spPr>
    </c:plotArea>
    <c:legend>
      <c:legendPos val="t"/>
      <c:overlay val="0"/>
      <c:txPr>
        <a:bodyPr/>
        <a:lstStyle/>
        <a:p>
          <a:pPr>
            <a:defRPr lang="es-PE"/>
          </a:pPr>
          <a:endParaRPr lang="es-PE"/>
        </a:p>
      </c:txPr>
    </c:legend>
    <c:plotVisOnly val="1"/>
    <c:dispBlanksAs val="gap"/>
    <c:showDLblsOverMax val="0"/>
  </c:chart>
  <c:spPr>
    <a:gradFill rotWithShape="0">
      <a:gsLst>
        <a:gs pos="0">
          <a:srgbClr val="FFCC00"/>
        </a:gs>
        <a:gs pos="100000">
          <a:srgbClr val="FFFF99"/>
        </a:gs>
      </a:gsLst>
      <a:lin ang="5400000" scaled="1"/>
    </a:gra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0078" l="0.70000000000000062" r="0.70000000000000062" t="0.75000000000000078" header="0.30000000000000032" footer="0.30000000000000032"/>
    <c:pageSetup paperSize="9"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/>
              <a:t>VIRÚ: PRECIO DE CAÑA DE AZÚCAR </a:t>
            </a:r>
            <a:r>
              <a:rPr lang="es-PE" sz="800" b="1" i="0" u="none" strike="noStrike" baseline="0">
                <a:effectLst/>
              </a:rPr>
              <a:t>EN LOS VALLES DE VIRU, CHICAMA Y MOCHE </a:t>
            </a:r>
            <a:r>
              <a:rPr lang="es-PE"/>
              <a:t>SETIEMBRE 2025</a:t>
            </a:r>
            <a:r>
              <a:rPr lang="es-PE" baseline="0"/>
              <a:t> </a:t>
            </a:r>
            <a:r>
              <a:rPr lang="es-PE"/>
              <a:t> (S/./ t)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SET!$A$9</c:f>
              <c:strCache>
                <c:ptCount val="1"/>
                <c:pt idx="0">
                  <c:v>VIRU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528F-4E0E-BD6F-141EC215DA8D}"/>
              </c:ext>
            </c:extLst>
          </c:dPt>
          <c:cat>
            <c:numRef>
              <c:f>SET!$B$7:$N$7</c:f>
              <c:numCache>
                <c:formatCode>General</c:formatCode>
                <c:ptCount val="13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17</c:v>
                </c:pt>
                <c:pt idx="8">
                  <c:v>19</c:v>
                </c:pt>
                <c:pt idx="9">
                  <c:v>22</c:v>
                </c:pt>
                <c:pt idx="10">
                  <c:v>24</c:v>
                </c:pt>
                <c:pt idx="11">
                  <c:v>26</c:v>
                </c:pt>
                <c:pt idx="12">
                  <c:v>29</c:v>
                </c:pt>
              </c:numCache>
            </c:numRef>
          </c:cat>
          <c:val>
            <c:numRef>
              <c:f>SET!$B$9:$N$9</c:f>
              <c:numCache>
                <c:formatCode>0.00</c:formatCode>
                <c:ptCount val="13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8F-4E0E-BD6F-141EC215DA8D}"/>
            </c:ext>
          </c:extLst>
        </c:ser>
        <c:ser>
          <c:idx val="1"/>
          <c:order val="1"/>
          <c:tx>
            <c:strRef>
              <c:f>SET!$A$10</c:f>
              <c:strCache>
                <c:ptCount val="1"/>
                <c:pt idx="0">
                  <c:v>CHICAMA</c:v>
                </c:pt>
              </c:strCache>
            </c:strRef>
          </c:tx>
          <c:invertIfNegative val="0"/>
          <c:cat>
            <c:numRef>
              <c:f>SET!$B$7:$N$7</c:f>
              <c:numCache>
                <c:formatCode>General</c:formatCode>
                <c:ptCount val="13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17</c:v>
                </c:pt>
                <c:pt idx="8">
                  <c:v>19</c:v>
                </c:pt>
                <c:pt idx="9">
                  <c:v>22</c:v>
                </c:pt>
                <c:pt idx="10">
                  <c:v>24</c:v>
                </c:pt>
                <c:pt idx="11">
                  <c:v>26</c:v>
                </c:pt>
                <c:pt idx="12">
                  <c:v>29</c:v>
                </c:pt>
              </c:numCache>
            </c:numRef>
          </c:cat>
          <c:val>
            <c:numRef>
              <c:f>SET!$B$10:$N$10</c:f>
              <c:numCache>
                <c:formatCode>0.00</c:formatCode>
                <c:ptCount val="13"/>
                <c:pt idx="0">
                  <c:v>85</c:v>
                </c:pt>
                <c:pt idx="1">
                  <c:v>85</c:v>
                </c:pt>
                <c:pt idx="2">
                  <c:v>85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85</c:v>
                </c:pt>
                <c:pt idx="8">
                  <c:v>85</c:v>
                </c:pt>
                <c:pt idx="9">
                  <c:v>85</c:v>
                </c:pt>
                <c:pt idx="10">
                  <c:v>85</c:v>
                </c:pt>
                <c:pt idx="11">
                  <c:v>85</c:v>
                </c:pt>
                <c:pt idx="12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8F-4E0E-BD6F-141EC215DA8D}"/>
            </c:ext>
          </c:extLst>
        </c:ser>
        <c:ser>
          <c:idx val="2"/>
          <c:order val="2"/>
          <c:tx>
            <c:strRef>
              <c:f>SET!$A$11</c:f>
              <c:strCache>
                <c:ptCount val="1"/>
                <c:pt idx="0">
                  <c:v>MOCHE</c:v>
                </c:pt>
              </c:strCache>
            </c:strRef>
          </c:tx>
          <c:invertIfNegative val="0"/>
          <c:cat>
            <c:numRef>
              <c:f>SET!$B$7:$N$7</c:f>
              <c:numCache>
                <c:formatCode>General</c:formatCode>
                <c:ptCount val="13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17</c:v>
                </c:pt>
                <c:pt idx="8">
                  <c:v>19</c:v>
                </c:pt>
                <c:pt idx="9">
                  <c:v>22</c:v>
                </c:pt>
                <c:pt idx="10">
                  <c:v>24</c:v>
                </c:pt>
                <c:pt idx="11">
                  <c:v>26</c:v>
                </c:pt>
                <c:pt idx="12">
                  <c:v>29</c:v>
                </c:pt>
              </c:numCache>
            </c:numRef>
          </c:cat>
          <c:val>
            <c:numRef>
              <c:f>SET!$B$11:$N$11</c:f>
              <c:numCache>
                <c:formatCode>0.00</c:formatCode>
                <c:ptCount val="13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92</c:v>
                </c:pt>
                <c:pt idx="4">
                  <c:v>92</c:v>
                </c:pt>
                <c:pt idx="5">
                  <c:v>92</c:v>
                </c:pt>
                <c:pt idx="6">
                  <c:v>92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65-4C4E-A0AA-3F347D9D9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276992"/>
        <c:axId val="90278528"/>
      </c:barChart>
      <c:catAx>
        <c:axId val="90276992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90278528"/>
        <c:crossesAt val="0"/>
        <c:auto val="1"/>
        <c:lblAlgn val="ctr"/>
        <c:lblOffset val="100"/>
        <c:noMultiLvlLbl val="0"/>
      </c:catAx>
      <c:valAx>
        <c:axId val="90278528"/>
        <c:scaling>
          <c:orientation val="minMax"/>
          <c:max val="150"/>
          <c:min val="0"/>
        </c:scaling>
        <c:delete val="0"/>
        <c:axPos val="l"/>
        <c:majorGridlines>
          <c:spPr>
            <a:ln w="12700">
              <a:solidFill>
                <a:srgbClr val="CCFFFF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90276992"/>
        <c:crosses val="autoZero"/>
        <c:crossBetween val="between"/>
        <c:majorUnit val="10"/>
        <c:minorUnit val="1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CC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144" r="0.75000000000000144" t="1" header="0.49212598450000067" footer="0.49212598450000067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VIRU, CHICAMA Y MOCHE: PRECIO DE CAÑA DE AZÚCAR EN  CAMPO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OCTUBRE 2025 (S/, t)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512482056247848E-2"/>
          <c:y val="0.24442290867487718"/>
          <c:w val="0.8519345276015261"/>
          <c:h val="0.672556699643313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OCT!$A$9</c:f>
              <c:strCache>
                <c:ptCount val="1"/>
                <c:pt idx="0">
                  <c:v>VIRU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B110-478C-9AB9-B135DDFF0571}"/>
              </c:ext>
            </c:extLst>
          </c:dPt>
          <c:cat>
            <c:numRef>
              <c:f>OCT!$B$7:$M$7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13</c:v>
                </c:pt>
                <c:pt idx="6">
                  <c:v>15</c:v>
                </c:pt>
                <c:pt idx="7">
                  <c:v>17</c:v>
                </c:pt>
                <c:pt idx="8">
                  <c:v>20</c:v>
                </c:pt>
                <c:pt idx="9">
                  <c:v>22</c:v>
                </c:pt>
                <c:pt idx="10">
                  <c:v>24</c:v>
                </c:pt>
                <c:pt idx="11">
                  <c:v>27</c:v>
                </c:pt>
              </c:numCache>
            </c:numRef>
          </c:cat>
          <c:val>
            <c:numRef>
              <c:f>OCT!$B$9:$M$9</c:f>
              <c:numCache>
                <c:formatCode>0.00</c:formatCode>
                <c:ptCount val="12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10-478C-9AB9-B135DDFF0571}"/>
            </c:ext>
          </c:extLst>
        </c:ser>
        <c:ser>
          <c:idx val="1"/>
          <c:order val="1"/>
          <c:tx>
            <c:strRef>
              <c:f>OCT!$A$10</c:f>
              <c:strCache>
                <c:ptCount val="1"/>
                <c:pt idx="0">
                  <c:v>CHICAMA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invertIfNegative val="0"/>
          <c:cat>
            <c:numRef>
              <c:f>OCT!$B$7:$M$7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13</c:v>
                </c:pt>
                <c:pt idx="6">
                  <c:v>15</c:v>
                </c:pt>
                <c:pt idx="7">
                  <c:v>17</c:v>
                </c:pt>
                <c:pt idx="8">
                  <c:v>20</c:v>
                </c:pt>
                <c:pt idx="9">
                  <c:v>22</c:v>
                </c:pt>
                <c:pt idx="10">
                  <c:v>24</c:v>
                </c:pt>
                <c:pt idx="11">
                  <c:v>27</c:v>
                </c:pt>
              </c:numCache>
            </c:numRef>
          </c:cat>
          <c:val>
            <c:numRef>
              <c:f>OCT!$B$10:$M$10</c:f>
              <c:numCache>
                <c:formatCode>0.00</c:formatCode>
                <c:ptCount val="12"/>
                <c:pt idx="0">
                  <c:v>85</c:v>
                </c:pt>
                <c:pt idx="1">
                  <c:v>85</c:v>
                </c:pt>
                <c:pt idx="2">
                  <c:v>85</c:v>
                </c:pt>
                <c:pt idx="3">
                  <c:v>85</c:v>
                </c:pt>
                <c:pt idx="4">
                  <c:v>85</c:v>
                </c:pt>
                <c:pt idx="5">
                  <c:v>85</c:v>
                </c:pt>
                <c:pt idx="6">
                  <c:v>85</c:v>
                </c:pt>
                <c:pt idx="7">
                  <c:v>85</c:v>
                </c:pt>
                <c:pt idx="8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10-478C-9AB9-B135DDFF0571}"/>
            </c:ext>
          </c:extLst>
        </c:ser>
        <c:ser>
          <c:idx val="2"/>
          <c:order val="2"/>
          <c:tx>
            <c:strRef>
              <c:f>OCT!$A$11</c:f>
              <c:strCache>
                <c:ptCount val="1"/>
                <c:pt idx="0">
                  <c:v>MOCHE</c:v>
                </c:pt>
              </c:strCache>
            </c:strRef>
          </c:tx>
          <c:invertIfNegative val="0"/>
          <c:cat>
            <c:numRef>
              <c:f>OCT!$B$7:$M$7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13</c:v>
                </c:pt>
                <c:pt idx="6">
                  <c:v>15</c:v>
                </c:pt>
                <c:pt idx="7">
                  <c:v>17</c:v>
                </c:pt>
                <c:pt idx="8">
                  <c:v>20</c:v>
                </c:pt>
                <c:pt idx="9">
                  <c:v>22</c:v>
                </c:pt>
                <c:pt idx="10">
                  <c:v>24</c:v>
                </c:pt>
                <c:pt idx="11">
                  <c:v>27</c:v>
                </c:pt>
              </c:numCache>
            </c:numRef>
          </c:cat>
          <c:val>
            <c:numRef>
              <c:f>OCT!$B$11:$N$11</c:f>
              <c:numCache>
                <c:formatCode>0.00</c:formatCode>
                <c:ptCount val="13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2D-450F-9991-4222DD18B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586880"/>
        <c:axId val="84588416"/>
      </c:barChart>
      <c:catAx>
        <c:axId val="84586880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84588416"/>
        <c:crossesAt val="0"/>
        <c:auto val="1"/>
        <c:lblAlgn val="ctr"/>
        <c:lblOffset val="100"/>
        <c:noMultiLvlLbl val="0"/>
      </c:catAx>
      <c:valAx>
        <c:axId val="84588416"/>
        <c:scaling>
          <c:orientation val="minMax"/>
          <c:min val="4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PE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S/. 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84586880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9614836207757773E-2"/>
          <c:y val="0.11421019555654133"/>
          <c:w val="0.91038516379224221"/>
          <c:h val="0.10910895753415438"/>
        </c:manualLayout>
      </c:layout>
      <c:overlay val="0"/>
      <c:txPr>
        <a:bodyPr/>
        <a:lstStyle/>
        <a:p>
          <a:pPr>
            <a:defRPr lang="es-PE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078" r="0.75000000000000078" t="1" header="0.49212598450000034" footer="0.49212598450000034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83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b="1"/>
              <a:t>PRECIOS EN CHACRA DE CAÑA DE AZÚCAR EN LOS VALLES VIRU, CHICAMA Y MOCHE
NOVIEMBRE 2025 (S/./t.)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98878462976931"/>
          <c:y val="0.21320304017372443"/>
          <c:w val="0.85361639921592058"/>
          <c:h val="0.70626108218557448"/>
        </c:manualLayout>
      </c:layout>
      <c:lineChart>
        <c:grouping val="standard"/>
        <c:varyColors val="0"/>
        <c:ser>
          <c:idx val="0"/>
          <c:order val="0"/>
          <c:tx>
            <c:strRef>
              <c:f>NOV!$A$9</c:f>
              <c:strCache>
                <c:ptCount val="1"/>
                <c:pt idx="0">
                  <c:v>VIRU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2060"/>
              </a:solidFill>
              <a:ln>
                <a:solidFill>
                  <a:schemeClr val="tx2"/>
                </a:solidFill>
                <a:prstDash val="solid"/>
              </a:ln>
            </c:spPr>
          </c:marker>
          <c:dPt>
            <c:idx val="0"/>
            <c:bubble3D val="0"/>
            <c:spPr>
              <a:ln w="25400">
                <a:solidFill>
                  <a:srgbClr val="00008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2CA-40CE-BC76-D2CAE7E4F298}"/>
              </c:ext>
            </c:extLst>
          </c:dPt>
          <c:cat>
            <c:numRef>
              <c:f>NOV!$B$7:$O$7</c:f>
              <c:numCache>
                <c:formatCode>General</c:formatCode>
                <c:ptCount val="14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11</c:v>
                </c:pt>
                <c:pt idx="4">
                  <c:v>13</c:v>
                </c:pt>
                <c:pt idx="5">
                  <c:v>15</c:v>
                </c:pt>
                <c:pt idx="6">
                  <c:v>18</c:v>
                </c:pt>
                <c:pt idx="7">
                  <c:v>20</c:v>
                </c:pt>
                <c:pt idx="8">
                  <c:v>22</c:v>
                </c:pt>
                <c:pt idx="9">
                  <c:v>25</c:v>
                </c:pt>
                <c:pt idx="10">
                  <c:v>27</c:v>
                </c:pt>
                <c:pt idx="11">
                  <c:v>29</c:v>
                </c:pt>
                <c:pt idx="12">
                  <c:v>30</c:v>
                </c:pt>
              </c:numCache>
            </c:numRef>
          </c:cat>
          <c:val>
            <c:numRef>
              <c:f>NOV!$B$9:$M$9</c:f>
              <c:numCache>
                <c:formatCode>0.00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CA-40CE-BC76-D2CAE7E4F298}"/>
            </c:ext>
          </c:extLst>
        </c:ser>
        <c:ser>
          <c:idx val="1"/>
          <c:order val="1"/>
          <c:tx>
            <c:strRef>
              <c:f>NOV!$A$10</c:f>
              <c:strCache>
                <c:ptCount val="1"/>
                <c:pt idx="0">
                  <c:v>CHICAMA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</c:marker>
          <c:cat>
            <c:numRef>
              <c:f>NOV!$B$7:$O$7</c:f>
              <c:numCache>
                <c:formatCode>General</c:formatCode>
                <c:ptCount val="14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11</c:v>
                </c:pt>
                <c:pt idx="4">
                  <c:v>13</c:v>
                </c:pt>
                <c:pt idx="5">
                  <c:v>15</c:v>
                </c:pt>
                <c:pt idx="6">
                  <c:v>18</c:v>
                </c:pt>
                <c:pt idx="7">
                  <c:v>20</c:v>
                </c:pt>
                <c:pt idx="8">
                  <c:v>22</c:v>
                </c:pt>
                <c:pt idx="9">
                  <c:v>25</c:v>
                </c:pt>
                <c:pt idx="10">
                  <c:v>27</c:v>
                </c:pt>
                <c:pt idx="11">
                  <c:v>29</c:v>
                </c:pt>
                <c:pt idx="12">
                  <c:v>30</c:v>
                </c:pt>
              </c:numCache>
            </c:numRef>
          </c:cat>
          <c:val>
            <c:numRef>
              <c:f>NOV!$B$10:$M$10</c:f>
              <c:numCache>
                <c:formatCode>0.00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CA-40CE-BC76-D2CAE7E4F298}"/>
            </c:ext>
          </c:extLst>
        </c:ser>
        <c:ser>
          <c:idx val="2"/>
          <c:order val="2"/>
          <c:tx>
            <c:strRef>
              <c:f>NOV!$A$11</c:f>
              <c:strCache>
                <c:ptCount val="1"/>
                <c:pt idx="0">
                  <c:v>MOCHE</c:v>
                </c:pt>
              </c:strCache>
            </c:strRef>
          </c:tx>
          <c:cat>
            <c:numRef>
              <c:f>NOV!$B$7:$O$7</c:f>
              <c:numCache>
                <c:formatCode>General</c:formatCode>
                <c:ptCount val="14"/>
                <c:pt idx="0">
                  <c:v>4</c:v>
                </c:pt>
                <c:pt idx="1">
                  <c:v>6</c:v>
                </c:pt>
                <c:pt idx="2">
                  <c:v>8</c:v>
                </c:pt>
                <c:pt idx="3">
                  <c:v>11</c:v>
                </c:pt>
                <c:pt idx="4">
                  <c:v>13</c:v>
                </c:pt>
                <c:pt idx="5">
                  <c:v>15</c:v>
                </c:pt>
                <c:pt idx="6">
                  <c:v>18</c:v>
                </c:pt>
                <c:pt idx="7">
                  <c:v>20</c:v>
                </c:pt>
                <c:pt idx="8">
                  <c:v>22</c:v>
                </c:pt>
                <c:pt idx="9">
                  <c:v>25</c:v>
                </c:pt>
                <c:pt idx="10">
                  <c:v>27</c:v>
                </c:pt>
                <c:pt idx="11">
                  <c:v>29</c:v>
                </c:pt>
                <c:pt idx="12">
                  <c:v>30</c:v>
                </c:pt>
              </c:numCache>
            </c:numRef>
          </c:cat>
          <c:val>
            <c:numRef>
              <c:f>NOV!$B$11:$O$11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80-42D8-AFFE-D4EAA2A92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03424"/>
        <c:axId val="91045888"/>
      </c:lineChart>
      <c:catAx>
        <c:axId val="90503424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91045888"/>
        <c:crossesAt val="0"/>
        <c:auto val="1"/>
        <c:lblAlgn val="ctr"/>
        <c:lblOffset val="100"/>
        <c:noMultiLvlLbl val="0"/>
      </c:catAx>
      <c:valAx>
        <c:axId val="91045888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PE" sz="83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(S/. t)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3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905034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5339729884757789E-2"/>
          <c:y val="0.1255672701929208"/>
          <c:w val="0.85524343397472669"/>
          <c:h val="0.11122974035025283"/>
        </c:manualLayout>
      </c:layout>
      <c:overlay val="0"/>
      <c:txPr>
        <a:bodyPr/>
        <a:lstStyle/>
        <a:p>
          <a:pPr>
            <a:defRPr lang="es-PE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1" r="0.750000000000001" t="1" header="0.49212598450000045" footer="0.4921259845000004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83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/>
              <a:t>PRECIOS EN CHACRA DE CAÑA DE AZÙCAR VALLES  VIRU, CHICAMA Y MOCHE
DICIEMBRE 2025</a:t>
            </a:r>
          </a:p>
        </c:rich>
      </c:tx>
      <c:layout>
        <c:manualLayout>
          <c:xMode val="edge"/>
          <c:yMode val="edge"/>
          <c:x val="0.17104090758152632"/>
          <c:y val="7.03030303030302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67227267393965E-2"/>
          <c:y val="0.27636363636363637"/>
          <c:w val="0.84925435026115781"/>
          <c:h val="0.52727272727272667"/>
        </c:manualLayout>
      </c:layout>
      <c:lineChart>
        <c:grouping val="standard"/>
        <c:varyColors val="0"/>
        <c:ser>
          <c:idx val="0"/>
          <c:order val="0"/>
          <c:tx>
            <c:strRef>
              <c:f>DIC!$A$9</c:f>
              <c:strCache>
                <c:ptCount val="1"/>
                <c:pt idx="0">
                  <c:v>VIRU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DIC!$B$7:$N$7</c:f>
              <c:numCache>
                <c:formatCode>General</c:formatCode>
                <c:ptCount val="13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9</c:v>
                </c:pt>
                <c:pt idx="4">
                  <c:v>11</c:v>
                </c:pt>
                <c:pt idx="5">
                  <c:v>13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23</c:v>
                </c:pt>
                <c:pt idx="10">
                  <c:v>25</c:v>
                </c:pt>
                <c:pt idx="11">
                  <c:v>27</c:v>
                </c:pt>
                <c:pt idx="12">
                  <c:v>29</c:v>
                </c:pt>
              </c:numCache>
            </c:numRef>
          </c:cat>
          <c:val>
            <c:numRef>
              <c:f>DIC!$B$9:$N$9</c:f>
              <c:numCache>
                <c:formatCode>0.00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2-4799-A83B-81EF9D7BFA1D}"/>
            </c:ext>
          </c:extLst>
        </c:ser>
        <c:ser>
          <c:idx val="1"/>
          <c:order val="1"/>
          <c:tx>
            <c:strRef>
              <c:f>DIC!$A$10</c:f>
              <c:strCache>
                <c:ptCount val="1"/>
                <c:pt idx="0">
                  <c:v>CHICAMA</c:v>
                </c:pt>
              </c:strCache>
            </c:strRef>
          </c:tx>
          <c:cat>
            <c:numRef>
              <c:f>DIC!$B$7:$N$7</c:f>
              <c:numCache>
                <c:formatCode>General</c:formatCode>
                <c:ptCount val="13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9</c:v>
                </c:pt>
                <c:pt idx="4">
                  <c:v>11</c:v>
                </c:pt>
                <c:pt idx="5">
                  <c:v>13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23</c:v>
                </c:pt>
                <c:pt idx="10">
                  <c:v>25</c:v>
                </c:pt>
                <c:pt idx="11">
                  <c:v>27</c:v>
                </c:pt>
                <c:pt idx="12">
                  <c:v>29</c:v>
                </c:pt>
              </c:numCache>
            </c:numRef>
          </c:cat>
          <c:val>
            <c:numRef>
              <c:f>DIC!$B$10:$N$10</c:f>
              <c:numCache>
                <c:formatCode>0.00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2-4799-A83B-81EF9D7BFA1D}"/>
            </c:ext>
          </c:extLst>
        </c:ser>
        <c:ser>
          <c:idx val="2"/>
          <c:order val="2"/>
          <c:tx>
            <c:strRef>
              <c:f>DIC!$A$11</c:f>
              <c:strCache>
                <c:ptCount val="1"/>
                <c:pt idx="0">
                  <c:v>MOCHE</c:v>
                </c:pt>
              </c:strCache>
            </c:strRef>
          </c:tx>
          <c:cat>
            <c:numRef>
              <c:f>DIC!$B$7:$N$7</c:f>
              <c:numCache>
                <c:formatCode>General</c:formatCode>
                <c:ptCount val="13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9</c:v>
                </c:pt>
                <c:pt idx="4">
                  <c:v>11</c:v>
                </c:pt>
                <c:pt idx="5">
                  <c:v>13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23</c:v>
                </c:pt>
                <c:pt idx="10">
                  <c:v>25</c:v>
                </c:pt>
                <c:pt idx="11">
                  <c:v>27</c:v>
                </c:pt>
                <c:pt idx="12">
                  <c:v>29</c:v>
                </c:pt>
              </c:numCache>
            </c:numRef>
          </c:cat>
          <c:val>
            <c:numRef>
              <c:f>DIC!$B$11:$N$11</c:f>
              <c:numCache>
                <c:formatCode>0.00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6E-45B1-BA98-062C0E892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60160"/>
        <c:axId val="90784896"/>
      </c:lineChart>
      <c:catAx>
        <c:axId val="83660160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9078489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0784896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PE" sz="83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(S/. Kg)</a:t>
                </a:r>
              </a:p>
            </c:rich>
          </c:tx>
          <c:layout>
            <c:manualLayout>
              <c:xMode val="edge"/>
              <c:yMode val="edge"/>
              <c:x val="1.4774764939477887E-2"/>
              <c:y val="0.458181818181818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3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8366016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1" r="0.750000000000001" t="1" header="0.49212598450000045" footer="0.49212598450000045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VALLES VIRU-CHICAMA: PRECIOS EN CHACRA DE CAÑA DE AZÚCAR  - 2025 (S/./ t.)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ACTUAL!$A$10</c:f>
              <c:strCache>
                <c:ptCount val="1"/>
                <c:pt idx="0">
                  <c:v>VIRU</c:v>
                </c:pt>
              </c:strCache>
            </c:strRef>
          </c:tx>
          <c:spPr>
            <a:pattFill prst="dkDn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>
                  <a:defRPr lang="es-PE" sz="900" b="1" i="0" u="none" strike="noStrike" baseline="0">
                    <a:solidFill>
                      <a:schemeClr val="tx2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ACTUAL!$B$8:$M$8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ACTUAL!$B$10:$M$10</c:f>
              <c:numCache>
                <c:formatCode>0.00</c:formatCode>
                <c:ptCount val="12"/>
                <c:pt idx="0">
                  <c:v>110</c:v>
                </c:pt>
                <c:pt idx="1">
                  <c:v>110</c:v>
                </c:pt>
                <c:pt idx="2">
                  <c:v>113.84615384615384</c:v>
                </c:pt>
                <c:pt idx="3">
                  <c:v>102.69230769230769</c:v>
                </c:pt>
                <c:pt idx="4">
                  <c:v>100.38461538461539</c:v>
                </c:pt>
                <c:pt idx="5">
                  <c:v>91.15384615384616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89.444444444444443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C-4DB8-92DA-068288E17B82}"/>
            </c:ext>
          </c:extLst>
        </c:ser>
        <c:ser>
          <c:idx val="1"/>
          <c:order val="1"/>
          <c:tx>
            <c:strRef>
              <c:f>ACTUAL!$A$11</c:f>
              <c:strCache>
                <c:ptCount val="1"/>
                <c:pt idx="0">
                  <c:v>CHICAMA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8.549473484489138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CC-4DB8-92DA-068288E17B82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>
                  <a:defRPr lang="es-PE" sz="1000" b="1">
                    <a:solidFill>
                      <a:srgbClr val="FF0000"/>
                    </a:solidFill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ACTUAL!$B$8:$M$8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ACTUAL!$B$11:$M$11</c:f>
              <c:numCache>
                <c:formatCode>0.00</c:formatCode>
                <c:ptCount val="12"/>
                <c:pt idx="0">
                  <c:v>112.72727272727273</c:v>
                </c:pt>
                <c:pt idx="1">
                  <c:v>108.33333333333333</c:v>
                </c:pt>
                <c:pt idx="2">
                  <c:v>112.07692307692308</c:v>
                </c:pt>
                <c:pt idx="3">
                  <c:v>100.76923076923077</c:v>
                </c:pt>
                <c:pt idx="4">
                  <c:v>96.384615384615387</c:v>
                </c:pt>
                <c:pt idx="5">
                  <c:v>90.384615384615387</c:v>
                </c:pt>
                <c:pt idx="6">
                  <c:v>94.642857142857139</c:v>
                </c:pt>
                <c:pt idx="7">
                  <c:v>87.307692307692307</c:v>
                </c:pt>
                <c:pt idx="8">
                  <c:v>86.538461538461533</c:v>
                </c:pt>
                <c:pt idx="9">
                  <c:v>84.444444444444443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CC-4DB8-92DA-068288E17B82}"/>
            </c:ext>
          </c:extLst>
        </c:ser>
        <c:ser>
          <c:idx val="2"/>
          <c:order val="2"/>
          <c:tx>
            <c:strRef>
              <c:f>ACTUAL!$A$12</c:f>
              <c:strCache>
                <c:ptCount val="1"/>
                <c:pt idx="0">
                  <c:v>MOCHE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ACTUAL!$B$8:$M$8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ACTUAL!$B$12:$M$12</c:f>
              <c:numCache>
                <c:formatCode>0.00</c:formatCode>
                <c:ptCount val="12"/>
                <c:pt idx="0">
                  <c:v>115</c:v>
                </c:pt>
                <c:pt idx="1">
                  <c:v>108.75</c:v>
                </c:pt>
                <c:pt idx="2">
                  <c:v>115.23076923076923</c:v>
                </c:pt>
                <c:pt idx="3">
                  <c:v>102.07692307692308</c:v>
                </c:pt>
                <c:pt idx="4">
                  <c:v>99.692307692307693</c:v>
                </c:pt>
                <c:pt idx="5">
                  <c:v>89.307692307692307</c:v>
                </c:pt>
                <c:pt idx="6">
                  <c:v>91.142857142857139</c:v>
                </c:pt>
                <c:pt idx="7">
                  <c:v>90.15384615384616</c:v>
                </c:pt>
                <c:pt idx="8">
                  <c:v>90.615384615384613</c:v>
                </c:pt>
                <c:pt idx="9">
                  <c:v>89.444444444444443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FB-4D92-8B9D-C7685010D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90859392"/>
        <c:axId val="90860928"/>
      </c:barChart>
      <c:catAx>
        <c:axId val="9085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90860928"/>
        <c:crosses val="autoZero"/>
        <c:auto val="1"/>
        <c:lblAlgn val="ctr"/>
        <c:lblOffset val="100"/>
        <c:noMultiLvlLbl val="0"/>
      </c:catAx>
      <c:valAx>
        <c:axId val="90860928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0859392"/>
        <c:crosses val="autoZero"/>
        <c:crossBetween val="between"/>
      </c:valAx>
      <c:spPr>
        <a:gradFill rotWithShape="0">
          <a:gsLst>
            <a:gs pos="0">
              <a:srgbClr val="FFCC99"/>
            </a:gs>
            <a:gs pos="100000">
              <a:srgbClr val="FFFF99"/>
            </a:gs>
          </a:gsLst>
          <a:lin ang="5400000" scaled="1"/>
        </a:gradFill>
        <a:ln w="25400">
          <a:noFill/>
        </a:ln>
      </c:spPr>
    </c:plotArea>
    <c:legend>
      <c:legendPos val="t"/>
      <c:overlay val="0"/>
      <c:txPr>
        <a:bodyPr/>
        <a:lstStyle/>
        <a:p>
          <a:pPr>
            <a:defRPr lang="es-PE"/>
          </a:pPr>
          <a:endParaRPr lang="es-PE"/>
        </a:p>
      </c:txPr>
    </c:legend>
    <c:plotVisOnly val="1"/>
    <c:dispBlanksAs val="gap"/>
    <c:showDLblsOverMax val="0"/>
  </c:chart>
  <c:spPr>
    <a:gradFill rotWithShape="0">
      <a:gsLst>
        <a:gs pos="0">
          <a:srgbClr val="FFCC00"/>
        </a:gs>
        <a:gs pos="100000">
          <a:srgbClr val="FFFF99"/>
        </a:gs>
      </a:gsLst>
      <a:lin ang="5400000" scaled="1"/>
    </a:gra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0078" l="0.70000000000000062" r="0.70000000000000062" t="0.75000000000000078" header="0.30000000000000032" footer="0.30000000000000032"/>
    <c:pageSetup paperSize="9"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E"/>
              <a:t>VALLES VIRU-CHICAMA: VARIACIÓN DE PRECIOS EN CHACRA DE CAÑA DE AZÚCAR  - 2024/2023 (%)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0618556701030927E-2"/>
          <c:y val="0.15202956773260484"/>
          <c:w val="0.96563573883161513"/>
          <c:h val="0.73816067556772791"/>
        </c:manualLayout>
      </c:layout>
      <c:lineChart>
        <c:grouping val="standard"/>
        <c:varyColors val="0"/>
        <c:ser>
          <c:idx val="0"/>
          <c:order val="0"/>
          <c:tx>
            <c:strRef>
              <c:f>VARIACIÓN!$A$10</c:f>
              <c:strCache>
                <c:ptCount val="1"/>
                <c:pt idx="0">
                  <c:v>VIRU</c:v>
                </c:pt>
              </c:strCache>
            </c:strRef>
          </c:tx>
          <c:dLbls>
            <c:dLbl>
              <c:idx val="0"/>
              <c:layout>
                <c:manualLayout>
                  <c:x val="-6.4153010285479026E-2"/>
                  <c:y val="-3.05343705148639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15-4E0C-AECE-F884220D8704}"/>
                </c:ext>
              </c:extLst>
            </c:dLbl>
            <c:dLbl>
              <c:idx val="1"/>
              <c:layout>
                <c:manualLayout>
                  <c:x val="-4.5115674973618007E-2"/>
                  <c:y val="2.75642168105610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15-4E0C-AECE-F884220D8704}"/>
                </c:ext>
              </c:extLst>
            </c:dLbl>
            <c:dLbl>
              <c:idx val="2"/>
              <c:layout>
                <c:manualLayout>
                  <c:x val="-4.2655744858089241E-2"/>
                  <c:y val="-2.3986534291909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15-4E0C-AECE-F884220D8704}"/>
                </c:ext>
              </c:extLst>
            </c:dLbl>
            <c:dLbl>
              <c:idx val="3"/>
              <c:layout>
                <c:manualLayout>
                  <c:x val="-3.8607271068446483E-2"/>
                  <c:y val="2.64103617482596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15-4E0C-AECE-F884220D8704}"/>
                </c:ext>
              </c:extLst>
            </c:dLbl>
            <c:dLbl>
              <c:idx val="4"/>
              <c:layout>
                <c:manualLayout>
                  <c:x val="-3.9215639606761998E-2"/>
                  <c:y val="-2.92833504507588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15-4E0C-AECE-F884220D8704}"/>
                </c:ext>
              </c:extLst>
            </c:dLbl>
            <c:dLbl>
              <c:idx val="5"/>
              <c:layout>
                <c:manualLayout>
                  <c:x val="-4.8643831359870951E-2"/>
                  <c:y val="-4.064338696793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15-4E0C-AECE-F884220D8704}"/>
                </c:ext>
              </c:extLst>
            </c:dLbl>
            <c:dLbl>
              <c:idx val="6"/>
              <c:layout>
                <c:manualLayout>
                  <c:x val="-3.717923798568E-2"/>
                  <c:y val="-3.3520027387880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15-4E0C-AECE-F884220D8704}"/>
                </c:ext>
              </c:extLst>
            </c:dLbl>
            <c:dLbl>
              <c:idx val="7"/>
              <c:layout>
                <c:manualLayout>
                  <c:x val="-3.5033281922233948E-2"/>
                  <c:y val="-3.32120822559518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15-4E0C-AECE-F884220D8704}"/>
                </c:ext>
              </c:extLst>
            </c:dLbl>
            <c:dLbl>
              <c:idx val="8"/>
              <c:layout>
                <c:manualLayout>
                  <c:x val="-3.151232670223527E-2"/>
                  <c:y val="-3.99438548442314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615-4E0C-AECE-F884220D8704}"/>
                </c:ext>
              </c:extLst>
            </c:dLbl>
            <c:dLbl>
              <c:idx val="9"/>
              <c:layout>
                <c:manualLayout>
                  <c:x val="-2.4054982817869417E-2"/>
                  <c:y val="2.72108843537414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15-4E0C-AECE-F884220D8704}"/>
                </c:ext>
              </c:extLst>
            </c:dLbl>
            <c:dLbl>
              <c:idx val="10"/>
              <c:layout>
                <c:manualLayout>
                  <c:x val="-1.6994915937774902E-2"/>
                  <c:y val="1.28807486020769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615-4E0C-AECE-F884220D870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PE" sz="1000" b="1" i="0" u="none" strike="noStrike" baseline="0">
                    <a:solidFill>
                      <a:schemeClr val="tx2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VARIACIÓN!$B$8:$M$8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VARIACIÓN!$B$10:$M$10</c:f>
              <c:numCache>
                <c:formatCode>0.0%</c:formatCode>
                <c:ptCount val="12"/>
                <c:pt idx="0">
                  <c:v>-0.3125</c:v>
                </c:pt>
                <c:pt idx="1">
                  <c:v>-0.3052631578947369</c:v>
                </c:pt>
                <c:pt idx="2">
                  <c:v>-0.20855614973262038</c:v>
                </c:pt>
                <c:pt idx="3">
                  <c:v>-0.2860962566844919</c:v>
                </c:pt>
                <c:pt idx="4">
                  <c:v>-0.33418367346938771</c:v>
                </c:pt>
                <c:pt idx="5">
                  <c:v>-0.28036437246963564</c:v>
                </c:pt>
                <c:pt idx="6">
                  <c:v>-0.32160804020100497</c:v>
                </c:pt>
                <c:pt idx="7">
                  <c:v>-0.33538461538461539</c:v>
                </c:pt>
                <c:pt idx="8">
                  <c:v>0.752411575562701</c:v>
                </c:pt>
                <c:pt idx="9">
                  <c:v>0.75260697590794678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615-4E0C-AECE-F884220D8704}"/>
            </c:ext>
          </c:extLst>
        </c:ser>
        <c:ser>
          <c:idx val="1"/>
          <c:order val="1"/>
          <c:tx>
            <c:strRef>
              <c:f>VARIACIÓN!$A$11</c:f>
              <c:strCache>
                <c:ptCount val="1"/>
                <c:pt idx="0">
                  <c:v>CHICAMA</c:v>
                </c:pt>
              </c:strCache>
            </c:strRef>
          </c:tx>
          <c:dLbls>
            <c:dLbl>
              <c:idx val="0"/>
              <c:layout>
                <c:manualLayout>
                  <c:x val="-6.1167152594590664E-2"/>
                  <c:y val="-2.43060595686409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615-4E0C-AECE-F884220D8704}"/>
                </c:ext>
              </c:extLst>
            </c:dLbl>
            <c:dLbl>
              <c:idx val="1"/>
              <c:layout>
                <c:manualLayout>
                  <c:x val="-1.8492235070112474E-2"/>
                  <c:y val="3.63555859865342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615-4E0C-AECE-F884220D8704}"/>
                </c:ext>
              </c:extLst>
            </c:dLbl>
            <c:dLbl>
              <c:idx val="2"/>
              <c:layout>
                <c:manualLayout>
                  <c:x val="-2.8277051708742593E-2"/>
                  <c:y val="-2.93312686563531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615-4E0C-AECE-F884220D8704}"/>
                </c:ext>
              </c:extLst>
            </c:dLbl>
            <c:dLbl>
              <c:idx val="3"/>
              <c:layout>
                <c:manualLayout>
                  <c:x val="-2.0618556701030927E-2"/>
                  <c:y val="2.2263450834879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615-4E0C-AECE-F884220D8704}"/>
                </c:ext>
              </c:extLst>
            </c:dLbl>
            <c:dLbl>
              <c:idx val="4"/>
              <c:layout>
                <c:manualLayout>
                  <c:x val="-1.8674136321195154E-3"/>
                  <c:y val="-4.4310171198388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615-4E0C-AECE-F884220D8704}"/>
                </c:ext>
              </c:extLst>
            </c:dLbl>
            <c:dLbl>
              <c:idx val="5"/>
              <c:layout>
                <c:manualLayout>
                  <c:x val="-3.0577229483594211E-2"/>
                  <c:y val="2.97039826543421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615-4E0C-AECE-F884220D8704}"/>
                </c:ext>
              </c:extLst>
            </c:dLbl>
            <c:dLbl>
              <c:idx val="6"/>
              <c:layout>
                <c:manualLayout>
                  <c:x val="-1.923851458114335E-2"/>
                  <c:y val="3.4798584959488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615-4E0C-AECE-F884220D8704}"/>
                </c:ext>
              </c:extLst>
            </c:dLbl>
            <c:dLbl>
              <c:idx val="7"/>
              <c:layout>
                <c:manualLayout>
                  <c:x val="-2.8386638525854498E-2"/>
                  <c:y val="2.48043669865943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615-4E0C-AECE-F884220D8704}"/>
                </c:ext>
              </c:extLst>
            </c:dLbl>
            <c:dLbl>
              <c:idx val="8"/>
              <c:layout>
                <c:manualLayout>
                  <c:x val="-4.9491659890120908E-2"/>
                  <c:y val="4.8290083304804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615-4E0C-AECE-F884220D8704}"/>
                </c:ext>
              </c:extLst>
            </c:dLbl>
            <c:dLbl>
              <c:idx val="9"/>
              <c:layout>
                <c:manualLayout>
                  <c:x val="-2.5773195876288787E-2"/>
                  <c:y val="2.9684601113172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615-4E0C-AECE-F884220D8704}"/>
                </c:ext>
              </c:extLst>
            </c:dLbl>
            <c:dLbl>
              <c:idx val="10"/>
              <c:layout>
                <c:manualLayout>
                  <c:x val="-4.29553264604811E-2"/>
                  <c:y val="-2.96846011131726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615-4E0C-AECE-F884220D870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PE" b="1">
                    <a:solidFill>
                      <a:srgbClr val="FF0000"/>
                    </a:solidFill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VARIACIÓN!$B$8:$M$8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VARIACIÓN!$B$11:$M$11</c:f>
              <c:numCache>
                <c:formatCode>0.0%</c:formatCode>
                <c:ptCount val="12"/>
                <c:pt idx="0">
                  <c:v>-0.30726256983240219</c:v>
                </c:pt>
                <c:pt idx="1">
                  <c:v>-0.31398416886543534</c:v>
                </c:pt>
                <c:pt idx="2">
                  <c:v>-0.16504297994269335</c:v>
                </c:pt>
                <c:pt idx="3">
                  <c:v>-0.24928366762177645</c:v>
                </c:pt>
                <c:pt idx="4">
                  <c:v>-0.34225721784776908</c:v>
                </c:pt>
                <c:pt idx="5">
                  <c:v>-0.29110105580693812</c:v>
                </c:pt>
                <c:pt idx="6">
                  <c:v>-0.29017857142857151</c:v>
                </c:pt>
                <c:pt idx="7">
                  <c:v>-0.34723220704529112</c:v>
                </c:pt>
                <c:pt idx="8">
                  <c:v>0.71202531645569622</c:v>
                </c:pt>
                <c:pt idx="9">
                  <c:v>0.71516467607672818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3615-4E0C-AECE-F884220D8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91616"/>
        <c:axId val="91009792"/>
      </c:lineChart>
      <c:catAx>
        <c:axId val="9099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91009792"/>
        <c:crosses val="autoZero"/>
        <c:auto val="1"/>
        <c:lblAlgn val="ctr"/>
        <c:lblOffset val="100"/>
        <c:noMultiLvlLbl val="0"/>
      </c:catAx>
      <c:valAx>
        <c:axId val="9100979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90991616"/>
        <c:crosses val="autoZero"/>
        <c:crossBetween val="between"/>
      </c:valAx>
      <c:spPr>
        <a:gradFill rotWithShape="0">
          <a:gsLst>
            <a:gs pos="0">
              <a:srgbClr val="FFCC99"/>
            </a:gs>
            <a:gs pos="100000">
              <a:srgbClr val="FFFF99"/>
            </a:gs>
          </a:gsLst>
          <a:lin ang="5400000" scaled="1"/>
        </a:gradFill>
        <a:ln w="25400">
          <a:noFill/>
        </a:ln>
      </c:spPr>
    </c:plotArea>
    <c:legend>
      <c:legendPos val="t"/>
      <c:overlay val="0"/>
      <c:txPr>
        <a:bodyPr/>
        <a:lstStyle/>
        <a:p>
          <a:pPr>
            <a:defRPr lang="es-PE"/>
          </a:pPr>
          <a:endParaRPr lang="es-PE"/>
        </a:p>
      </c:txPr>
    </c:legend>
    <c:plotVisOnly val="1"/>
    <c:dispBlanksAs val="gap"/>
    <c:showDLblsOverMax val="0"/>
  </c:chart>
  <c:spPr>
    <a:gradFill rotWithShape="0">
      <a:gsLst>
        <a:gs pos="0">
          <a:srgbClr val="FFCC00"/>
        </a:gs>
        <a:gs pos="100000">
          <a:srgbClr val="FFFF99"/>
        </a:gs>
      </a:gsLst>
      <a:lin ang="5400000" scaled="1"/>
    </a:gra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0122" l="0.70000000000000062" r="0.70000000000000062" t="0.75000000000000122" header="0.30000000000000032" footer="0.30000000000000032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83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b="1"/>
              <a:t>PRECIOS EN CHACRA DE CAÑA DE AZÚCAR EN EL VIRU, CHICAMA Y MOCHE S/./t 
ENERO 2024</a:t>
            </a:r>
          </a:p>
          <a:p>
            <a:pPr>
              <a:defRPr lang="es-PE" sz="83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 b="1"/>
          </a:p>
        </c:rich>
      </c:tx>
      <c:layout>
        <c:manualLayout>
          <c:xMode val="edge"/>
          <c:yMode val="edge"/>
          <c:x val="0.18562855424321958"/>
          <c:y val="3.6363636363636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72875246881566"/>
          <c:y val="0.22787878787878788"/>
          <c:w val="0.8223568923810437"/>
          <c:h val="0.60727272727272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ENE!$A$10</c:f>
              <c:strCache>
                <c:ptCount val="1"/>
                <c:pt idx="0">
                  <c:v>VIRU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3E21-460A-AEB1-FEF6B07F752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ENE!$B$8:$M$8</c:f>
              <c:strCache>
                <c:ptCount val="12"/>
                <c:pt idx="0">
                  <c:v>3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13</c:v>
                </c:pt>
                <c:pt idx="5">
                  <c:v>15</c:v>
                </c:pt>
                <c:pt idx="6">
                  <c:v>17</c:v>
                </c:pt>
                <c:pt idx="7">
                  <c:v>20</c:v>
                </c:pt>
                <c:pt idx="8">
                  <c:v>22</c:v>
                </c:pt>
                <c:pt idx="9">
                  <c:v>24</c:v>
                </c:pt>
                <c:pt idx="10">
                  <c:v>27</c:v>
                </c:pt>
                <c:pt idx="11">
                  <c:v>29</c:v>
                </c:pt>
              </c:strCache>
            </c:strRef>
          </c:cat>
          <c:val>
            <c:numRef>
              <c:f>ENE!$B$10:$N$10</c:f>
              <c:numCache>
                <c:formatCode>0.00</c:formatCode>
                <c:ptCount val="13"/>
                <c:pt idx="0">
                  <c:v>110</c:v>
                </c:pt>
                <c:pt idx="1">
                  <c:v>110</c:v>
                </c:pt>
                <c:pt idx="2">
                  <c:v>110</c:v>
                </c:pt>
                <c:pt idx="3">
                  <c:v>110</c:v>
                </c:pt>
                <c:pt idx="4">
                  <c:v>110</c:v>
                </c:pt>
                <c:pt idx="5">
                  <c:v>110</c:v>
                </c:pt>
                <c:pt idx="6">
                  <c:v>110</c:v>
                </c:pt>
                <c:pt idx="7">
                  <c:v>110</c:v>
                </c:pt>
                <c:pt idx="8">
                  <c:v>110</c:v>
                </c:pt>
                <c:pt idx="9">
                  <c:v>110</c:v>
                </c:pt>
                <c:pt idx="10">
                  <c:v>110</c:v>
                </c:pt>
                <c:pt idx="11">
                  <c:v>110</c:v>
                </c:pt>
                <c:pt idx="12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21-460A-AEB1-FEF6B07F7527}"/>
            </c:ext>
          </c:extLst>
        </c:ser>
        <c:ser>
          <c:idx val="1"/>
          <c:order val="1"/>
          <c:tx>
            <c:strRef>
              <c:f>ENE!$A$11</c:f>
              <c:strCache>
                <c:ptCount val="1"/>
                <c:pt idx="0">
                  <c:v>CHICAMA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ENE!$B$8:$M$8</c:f>
              <c:strCache>
                <c:ptCount val="12"/>
                <c:pt idx="0">
                  <c:v>3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13</c:v>
                </c:pt>
                <c:pt idx="5">
                  <c:v>15</c:v>
                </c:pt>
                <c:pt idx="6">
                  <c:v>17</c:v>
                </c:pt>
                <c:pt idx="7">
                  <c:v>20</c:v>
                </c:pt>
                <c:pt idx="8">
                  <c:v>22</c:v>
                </c:pt>
                <c:pt idx="9">
                  <c:v>24</c:v>
                </c:pt>
                <c:pt idx="10">
                  <c:v>27</c:v>
                </c:pt>
                <c:pt idx="11">
                  <c:v>29</c:v>
                </c:pt>
              </c:strCache>
            </c:strRef>
          </c:cat>
          <c:val>
            <c:numRef>
              <c:f>ENE!$B$11:$N$11</c:f>
              <c:numCache>
                <c:formatCode>0.00</c:formatCode>
                <c:ptCount val="13"/>
                <c:pt idx="0">
                  <c:v>115</c:v>
                </c:pt>
                <c:pt idx="1">
                  <c:v>115</c:v>
                </c:pt>
                <c:pt idx="2">
                  <c:v>115</c:v>
                </c:pt>
                <c:pt idx="3">
                  <c:v>115</c:v>
                </c:pt>
                <c:pt idx="4">
                  <c:v>115</c:v>
                </c:pt>
                <c:pt idx="5">
                  <c:v>115</c:v>
                </c:pt>
                <c:pt idx="6">
                  <c:v>110</c:v>
                </c:pt>
                <c:pt idx="7">
                  <c:v>110</c:v>
                </c:pt>
                <c:pt idx="8">
                  <c:v>110</c:v>
                </c:pt>
                <c:pt idx="9">
                  <c:v>110</c:v>
                </c:pt>
                <c:pt idx="10">
                  <c:v>110</c:v>
                </c:pt>
                <c:pt idx="11">
                  <c:v>110</c:v>
                </c:pt>
                <c:pt idx="12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21-460A-AEB1-FEF6B07F7527}"/>
            </c:ext>
          </c:extLst>
        </c:ser>
        <c:ser>
          <c:idx val="2"/>
          <c:order val="2"/>
          <c:tx>
            <c:strRef>
              <c:f>ENE!$A$12</c:f>
              <c:strCache>
                <c:ptCount val="1"/>
                <c:pt idx="0">
                  <c:v>MOCHE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ENE!$B$8:$M$8</c:f>
              <c:strCache>
                <c:ptCount val="12"/>
                <c:pt idx="0">
                  <c:v>3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13</c:v>
                </c:pt>
                <c:pt idx="5">
                  <c:v>15</c:v>
                </c:pt>
                <c:pt idx="6">
                  <c:v>17</c:v>
                </c:pt>
                <c:pt idx="7">
                  <c:v>20</c:v>
                </c:pt>
                <c:pt idx="8">
                  <c:v>22</c:v>
                </c:pt>
                <c:pt idx="9">
                  <c:v>24</c:v>
                </c:pt>
                <c:pt idx="10">
                  <c:v>27</c:v>
                </c:pt>
                <c:pt idx="11">
                  <c:v>29</c:v>
                </c:pt>
              </c:strCache>
            </c:strRef>
          </c:cat>
          <c:val>
            <c:numRef>
              <c:f>ENE!$B$12:$M$12</c:f>
              <c:numCache>
                <c:formatCode>0.00</c:formatCode>
                <c:ptCount val="12"/>
                <c:pt idx="0">
                  <c:v>115</c:v>
                </c:pt>
                <c:pt idx="1">
                  <c:v>115</c:v>
                </c:pt>
                <c:pt idx="2">
                  <c:v>115</c:v>
                </c:pt>
                <c:pt idx="3">
                  <c:v>115</c:v>
                </c:pt>
                <c:pt idx="4">
                  <c:v>115</c:v>
                </c:pt>
                <c:pt idx="5">
                  <c:v>115</c:v>
                </c:pt>
                <c:pt idx="6">
                  <c:v>115</c:v>
                </c:pt>
                <c:pt idx="7">
                  <c:v>115</c:v>
                </c:pt>
                <c:pt idx="8">
                  <c:v>115</c:v>
                </c:pt>
                <c:pt idx="9">
                  <c:v>115</c:v>
                </c:pt>
                <c:pt idx="10">
                  <c:v>115</c:v>
                </c:pt>
                <c:pt idx="11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A1-4487-B008-5F463C54F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123520"/>
        <c:axId val="83829888"/>
      </c:barChart>
      <c:catAx>
        <c:axId val="54123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PE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día</a:t>
                </a:r>
              </a:p>
            </c:rich>
          </c:tx>
          <c:layout>
            <c:manualLayout>
              <c:xMode val="edge"/>
              <c:yMode val="edge"/>
              <c:x val="0.52707567804024491"/>
              <c:y val="0.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83829888"/>
        <c:crossesAt val="0"/>
        <c:auto val="1"/>
        <c:lblAlgn val="ctr"/>
        <c:lblOffset val="100"/>
        <c:noMultiLvlLbl val="0"/>
      </c:catAx>
      <c:valAx>
        <c:axId val="83829888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PE" sz="83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(S/. t)</a:t>
                </a:r>
              </a:p>
            </c:rich>
          </c:tx>
          <c:layout>
            <c:manualLayout>
              <c:xMode val="edge"/>
              <c:yMode val="edge"/>
              <c:x val="3.1936105643044624E-2"/>
              <c:y val="0.403636363636363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3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541235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078" r="0.75000000000000078" t="1" header="0.49212598450000034" footer="0.49212598450000034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83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/>
              <a:t>PRECIOS EN CHACRA DECAÑA DE AZÚCAR VALLES VIRU, CHICAMA Y MOCHE S/./t
FEBRERO 2025</a:t>
            </a:r>
          </a:p>
        </c:rich>
      </c:tx>
      <c:layout>
        <c:manualLayout>
          <c:xMode val="edge"/>
          <c:yMode val="edge"/>
          <c:x val="0.22408569969477798"/>
          <c:y val="3.6363636363636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57481502594981"/>
          <c:y val="0.26181818181818184"/>
          <c:w val="0.86494374234428728"/>
          <c:h val="0.443636363636363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FEB!$A$9</c:f>
              <c:strCache>
                <c:ptCount val="1"/>
                <c:pt idx="0">
                  <c:v>VIRU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E53B-4DDA-8BF6-1883B17ED3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FEB!$B$7:$M$7</c:f>
              <c:numCache>
                <c:formatCode>General</c:formatCode>
                <c:ptCount val="12"/>
                <c:pt idx="0">
                  <c:v>3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17</c:v>
                </c:pt>
                <c:pt idx="7">
                  <c:v>19</c:v>
                </c:pt>
                <c:pt idx="8">
                  <c:v>21</c:v>
                </c:pt>
                <c:pt idx="9">
                  <c:v>23</c:v>
                </c:pt>
                <c:pt idx="10">
                  <c:v>26</c:v>
                </c:pt>
                <c:pt idx="11">
                  <c:v>28</c:v>
                </c:pt>
              </c:numCache>
            </c:numRef>
          </c:cat>
          <c:val>
            <c:numRef>
              <c:f>FEB!$B$9:$M$9</c:f>
              <c:numCache>
                <c:formatCode>0.00</c:formatCode>
                <c:ptCount val="12"/>
                <c:pt idx="0">
                  <c:v>110</c:v>
                </c:pt>
                <c:pt idx="1">
                  <c:v>110</c:v>
                </c:pt>
                <c:pt idx="2">
                  <c:v>110</c:v>
                </c:pt>
                <c:pt idx="3">
                  <c:v>110</c:v>
                </c:pt>
                <c:pt idx="4">
                  <c:v>110</c:v>
                </c:pt>
                <c:pt idx="5">
                  <c:v>110</c:v>
                </c:pt>
                <c:pt idx="6">
                  <c:v>110</c:v>
                </c:pt>
                <c:pt idx="7">
                  <c:v>110</c:v>
                </c:pt>
                <c:pt idx="8">
                  <c:v>110</c:v>
                </c:pt>
                <c:pt idx="9">
                  <c:v>110</c:v>
                </c:pt>
                <c:pt idx="10">
                  <c:v>110</c:v>
                </c:pt>
                <c:pt idx="11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3B-4DDA-8BF6-1883B17ED382}"/>
            </c:ext>
          </c:extLst>
        </c:ser>
        <c:ser>
          <c:idx val="1"/>
          <c:order val="1"/>
          <c:tx>
            <c:strRef>
              <c:f>FEB!$A$10</c:f>
              <c:strCache>
                <c:ptCount val="1"/>
                <c:pt idx="0">
                  <c:v>CHICAMA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FEB!$B$7:$M$7</c:f>
              <c:numCache>
                <c:formatCode>General</c:formatCode>
                <c:ptCount val="12"/>
                <c:pt idx="0">
                  <c:v>3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17</c:v>
                </c:pt>
                <c:pt idx="7">
                  <c:v>19</c:v>
                </c:pt>
                <c:pt idx="8">
                  <c:v>21</c:v>
                </c:pt>
                <c:pt idx="9">
                  <c:v>23</c:v>
                </c:pt>
                <c:pt idx="10">
                  <c:v>26</c:v>
                </c:pt>
                <c:pt idx="11">
                  <c:v>28</c:v>
                </c:pt>
              </c:numCache>
            </c:numRef>
          </c:cat>
          <c:val>
            <c:numRef>
              <c:f>FEB!$B$10:$M$10</c:f>
              <c:numCache>
                <c:formatCode>0.00</c:formatCode>
                <c:ptCount val="12"/>
                <c:pt idx="0">
                  <c:v>110</c:v>
                </c:pt>
                <c:pt idx="1">
                  <c:v>110</c:v>
                </c:pt>
                <c:pt idx="2">
                  <c:v>110</c:v>
                </c:pt>
                <c:pt idx="3">
                  <c:v>110</c:v>
                </c:pt>
                <c:pt idx="4">
                  <c:v>110</c:v>
                </c:pt>
                <c:pt idx="5">
                  <c:v>110</c:v>
                </c:pt>
                <c:pt idx="6">
                  <c:v>110</c:v>
                </c:pt>
                <c:pt idx="7">
                  <c:v>110</c:v>
                </c:pt>
                <c:pt idx="8">
                  <c:v>105</c:v>
                </c:pt>
                <c:pt idx="9">
                  <c:v>105</c:v>
                </c:pt>
                <c:pt idx="10">
                  <c:v>105</c:v>
                </c:pt>
                <c:pt idx="11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3B-4DDA-8BF6-1883B17ED382}"/>
            </c:ext>
          </c:extLst>
        </c:ser>
        <c:ser>
          <c:idx val="2"/>
          <c:order val="2"/>
          <c:tx>
            <c:strRef>
              <c:f>FEB!$A$11</c:f>
              <c:strCache>
                <c:ptCount val="1"/>
                <c:pt idx="0">
                  <c:v>MOCHE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FEB!$B$11:$M$11</c:f>
              <c:numCache>
                <c:formatCode>0.00</c:formatCode>
                <c:ptCount val="12"/>
                <c:pt idx="0">
                  <c:v>115</c:v>
                </c:pt>
                <c:pt idx="1">
                  <c:v>115</c:v>
                </c:pt>
                <c:pt idx="2">
                  <c:v>115</c:v>
                </c:pt>
                <c:pt idx="3">
                  <c:v>115</c:v>
                </c:pt>
                <c:pt idx="4">
                  <c:v>110</c:v>
                </c:pt>
                <c:pt idx="5">
                  <c:v>110</c:v>
                </c:pt>
                <c:pt idx="6">
                  <c:v>105</c:v>
                </c:pt>
                <c:pt idx="7">
                  <c:v>105</c:v>
                </c:pt>
                <c:pt idx="8">
                  <c:v>105</c:v>
                </c:pt>
                <c:pt idx="9">
                  <c:v>105</c:v>
                </c:pt>
                <c:pt idx="10">
                  <c:v>105</c:v>
                </c:pt>
                <c:pt idx="1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0C-431C-B1FA-4013519BB53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3870848"/>
        <c:axId val="83872768"/>
      </c:barChart>
      <c:catAx>
        <c:axId val="83870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PE"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día</a:t>
                </a:r>
              </a:p>
            </c:rich>
          </c:tx>
          <c:layout>
            <c:manualLayout>
              <c:xMode val="edge"/>
              <c:yMode val="edge"/>
              <c:x val="0.52894329504358517"/>
              <c:y val="0.774545454545454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83872768"/>
        <c:crossesAt val="0"/>
        <c:auto val="1"/>
        <c:lblAlgn val="ctr"/>
        <c:lblOffset val="100"/>
        <c:noMultiLvlLbl val="0"/>
      </c:catAx>
      <c:valAx>
        <c:axId val="83872768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PE" sz="83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(S/. t)</a:t>
                </a:r>
              </a:p>
            </c:rich>
          </c:tx>
          <c:layout>
            <c:manualLayout>
              <c:xMode val="edge"/>
              <c:yMode val="edge"/>
              <c:x val="3.1936129441309719E-2"/>
              <c:y val="0.403636363636363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3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838708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078" r="0.75000000000000078" t="1" header="0.49212598450000034" footer="0.4921259845000003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82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/>
              <a:t>PRECIOS EN CHACRA DE CAÑA DE AZÚCAR VALLES VIRU, CHICAMA Y MOCHE MARZO 2025</a:t>
            </a:r>
            <a:r>
              <a:rPr lang="es-PE" sz="900" b="1" i="0" u="none" strike="noStrike" baseline="0">
                <a:effectLst/>
              </a:rPr>
              <a:t>S/./t </a:t>
            </a:r>
            <a:endParaRPr lang="es-PE" sz="900"/>
          </a:p>
          <a:p>
            <a:pPr>
              <a:defRPr lang="es-PE" sz="82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rich>
      </c:tx>
      <c:layout>
        <c:manualLayout>
          <c:xMode val="edge"/>
          <c:yMode val="edge"/>
          <c:x val="0.1749891263592051"/>
          <c:y val="4.0829532672052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043327047526297E-2"/>
          <c:y val="0.22482679748627063"/>
          <c:w val="0.84486404306823615"/>
          <c:h val="0.652002432622751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MAR!$A$9</c:f>
              <c:strCache>
                <c:ptCount val="1"/>
                <c:pt idx="0">
                  <c:v>VIRU</c:v>
                </c:pt>
              </c:strCache>
            </c:strRef>
          </c:tx>
          <c:spPr>
            <a:solidFill>
              <a:schemeClr val="accent1"/>
            </a:solidFill>
            <a:ln w="25400">
              <a:solidFill>
                <a:schemeClr val="accent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243-4FFC-B0A7-1786F41423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MAR!$B$7:$O$7</c:f>
              <c:numCache>
                <c:formatCode>General</c:formatCode>
                <c:ptCount val="14"/>
                <c:pt idx="0">
                  <c:v>2</c:v>
                </c:pt>
                <c:pt idx="1">
                  <c:v>4</c:v>
                </c:pt>
                <c:pt idx="2">
                  <c:v>7</c:v>
                </c:pt>
                <c:pt idx="3">
                  <c:v>9</c:v>
                </c:pt>
                <c:pt idx="4">
                  <c:v>11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21</c:v>
                </c:pt>
                <c:pt idx="9">
                  <c:v>23</c:v>
                </c:pt>
                <c:pt idx="10">
                  <c:v>25</c:v>
                </c:pt>
                <c:pt idx="11">
                  <c:v>28</c:v>
                </c:pt>
                <c:pt idx="12">
                  <c:v>30</c:v>
                </c:pt>
                <c:pt idx="13">
                  <c:v>31</c:v>
                </c:pt>
              </c:numCache>
            </c:numRef>
          </c:cat>
          <c:val>
            <c:numRef>
              <c:f>MAR!$B$9:$P$9</c:f>
              <c:numCache>
                <c:formatCode>0.00</c:formatCode>
                <c:ptCount val="15"/>
                <c:pt idx="0">
                  <c:v>110</c:v>
                </c:pt>
                <c:pt idx="1">
                  <c:v>110</c:v>
                </c:pt>
                <c:pt idx="2">
                  <c:v>110</c:v>
                </c:pt>
                <c:pt idx="3">
                  <c:v>110</c:v>
                </c:pt>
                <c:pt idx="4">
                  <c:v>120</c:v>
                </c:pt>
                <c:pt idx="5">
                  <c:v>140</c:v>
                </c:pt>
                <c:pt idx="6">
                  <c:v>110</c:v>
                </c:pt>
                <c:pt idx="7">
                  <c:v>110</c:v>
                </c:pt>
                <c:pt idx="8">
                  <c:v>110</c:v>
                </c:pt>
                <c:pt idx="9">
                  <c:v>110</c:v>
                </c:pt>
                <c:pt idx="10">
                  <c:v>110</c:v>
                </c:pt>
                <c:pt idx="11">
                  <c:v>110</c:v>
                </c:pt>
                <c:pt idx="12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43-4FFC-B0A7-1786F4142303}"/>
            </c:ext>
          </c:extLst>
        </c:ser>
        <c:ser>
          <c:idx val="1"/>
          <c:order val="1"/>
          <c:tx>
            <c:strRef>
              <c:f>MAR!$A$10</c:f>
              <c:strCache>
                <c:ptCount val="1"/>
                <c:pt idx="0">
                  <c:v>CHICAMA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MAR!$B$7:$O$7</c:f>
              <c:numCache>
                <c:formatCode>General</c:formatCode>
                <c:ptCount val="14"/>
                <c:pt idx="0">
                  <c:v>2</c:v>
                </c:pt>
                <c:pt idx="1">
                  <c:v>4</c:v>
                </c:pt>
                <c:pt idx="2">
                  <c:v>7</c:v>
                </c:pt>
                <c:pt idx="3">
                  <c:v>9</c:v>
                </c:pt>
                <c:pt idx="4">
                  <c:v>11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21</c:v>
                </c:pt>
                <c:pt idx="9">
                  <c:v>23</c:v>
                </c:pt>
                <c:pt idx="10">
                  <c:v>25</c:v>
                </c:pt>
                <c:pt idx="11">
                  <c:v>28</c:v>
                </c:pt>
                <c:pt idx="12">
                  <c:v>30</c:v>
                </c:pt>
                <c:pt idx="13">
                  <c:v>31</c:v>
                </c:pt>
              </c:numCache>
            </c:numRef>
          </c:cat>
          <c:val>
            <c:numRef>
              <c:f>MAR!$B$10:$P$10</c:f>
              <c:numCache>
                <c:formatCode>0.00</c:formatCode>
                <c:ptCount val="15"/>
                <c:pt idx="0">
                  <c:v>108</c:v>
                </c:pt>
                <c:pt idx="1">
                  <c:v>108</c:v>
                </c:pt>
                <c:pt idx="2">
                  <c:v>115</c:v>
                </c:pt>
                <c:pt idx="3">
                  <c:v>120</c:v>
                </c:pt>
                <c:pt idx="4">
                  <c:v>116</c:v>
                </c:pt>
                <c:pt idx="5">
                  <c:v>110</c:v>
                </c:pt>
                <c:pt idx="6">
                  <c:v>110</c:v>
                </c:pt>
                <c:pt idx="7">
                  <c:v>110</c:v>
                </c:pt>
                <c:pt idx="8">
                  <c:v>110</c:v>
                </c:pt>
                <c:pt idx="9">
                  <c:v>110</c:v>
                </c:pt>
                <c:pt idx="10">
                  <c:v>110</c:v>
                </c:pt>
                <c:pt idx="11">
                  <c:v>110</c:v>
                </c:pt>
                <c:pt idx="12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43-4FFC-B0A7-1786F4142303}"/>
            </c:ext>
          </c:extLst>
        </c:ser>
        <c:ser>
          <c:idx val="2"/>
          <c:order val="2"/>
          <c:tx>
            <c:strRef>
              <c:f>MAR!$A$11</c:f>
              <c:strCache>
                <c:ptCount val="1"/>
                <c:pt idx="0">
                  <c:v>MOCHE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MAR!$B$7:$O$7</c:f>
              <c:numCache>
                <c:formatCode>General</c:formatCode>
                <c:ptCount val="14"/>
                <c:pt idx="0">
                  <c:v>2</c:v>
                </c:pt>
                <c:pt idx="1">
                  <c:v>4</c:v>
                </c:pt>
                <c:pt idx="2">
                  <c:v>7</c:v>
                </c:pt>
                <c:pt idx="3">
                  <c:v>9</c:v>
                </c:pt>
                <c:pt idx="4">
                  <c:v>11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21</c:v>
                </c:pt>
                <c:pt idx="9">
                  <c:v>23</c:v>
                </c:pt>
                <c:pt idx="10">
                  <c:v>25</c:v>
                </c:pt>
                <c:pt idx="11">
                  <c:v>28</c:v>
                </c:pt>
                <c:pt idx="12">
                  <c:v>30</c:v>
                </c:pt>
                <c:pt idx="13">
                  <c:v>31</c:v>
                </c:pt>
              </c:numCache>
            </c:numRef>
          </c:cat>
          <c:val>
            <c:numRef>
              <c:f>MAR!$B$11:$O$11</c:f>
              <c:numCache>
                <c:formatCode>0.00</c:formatCode>
                <c:ptCount val="14"/>
                <c:pt idx="0">
                  <c:v>105</c:v>
                </c:pt>
                <c:pt idx="1">
                  <c:v>105</c:v>
                </c:pt>
                <c:pt idx="2">
                  <c:v>120</c:v>
                </c:pt>
                <c:pt idx="3">
                  <c:v>120</c:v>
                </c:pt>
                <c:pt idx="4">
                  <c:v>118</c:v>
                </c:pt>
                <c:pt idx="5">
                  <c:v>120</c:v>
                </c:pt>
                <c:pt idx="6">
                  <c:v>120</c:v>
                </c:pt>
                <c:pt idx="7">
                  <c:v>110</c:v>
                </c:pt>
                <c:pt idx="8">
                  <c:v>115</c:v>
                </c:pt>
                <c:pt idx="9">
                  <c:v>115</c:v>
                </c:pt>
                <c:pt idx="10">
                  <c:v>115</c:v>
                </c:pt>
                <c:pt idx="11">
                  <c:v>115</c:v>
                </c:pt>
                <c:pt idx="12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B2-45A3-9F21-4C75DF32A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421632"/>
        <c:axId val="84444288"/>
      </c:barChart>
      <c:catAx>
        <c:axId val="84421632"/>
        <c:scaling>
          <c:orientation val="minMax"/>
        </c:scaling>
        <c:delete val="0"/>
        <c:axPos val="b"/>
        <c:majorGridlines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lang="es-PE" sz="79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día</a:t>
                </a:r>
              </a:p>
            </c:rich>
          </c:tx>
          <c:layout>
            <c:manualLayout>
              <c:xMode val="edge"/>
              <c:yMode val="edge"/>
              <c:x val="0.50144089131715686"/>
              <c:y val="0.936782629444046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844442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84444288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PE" sz="82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(S/. t)</a:t>
                </a:r>
              </a:p>
            </c:rich>
          </c:tx>
          <c:layout>
            <c:manualLayout>
              <c:xMode val="edge"/>
              <c:yMode val="edge"/>
              <c:x val="2.0162194011462853E-2"/>
              <c:y val="0.415829566758700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84421632"/>
        <c:crosses val="autoZero"/>
        <c:crossBetween val="between"/>
      </c:valAx>
      <c:spPr>
        <a:solidFill>
          <a:schemeClr val="accent3">
            <a:lumMod val="60000"/>
            <a:lumOff val="40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989676290463691"/>
          <c:y val="0.14696908341002829"/>
          <c:w val="0.22578357323168999"/>
          <c:h val="5.1547189413823274E-2"/>
        </c:manualLayout>
      </c:layout>
      <c:overlay val="0"/>
      <c:txPr>
        <a:bodyPr/>
        <a:lstStyle/>
        <a:p>
          <a:pPr>
            <a:defRPr sz="800" b="1"/>
          </a:pPr>
          <a:endParaRPr lang="es-PE"/>
        </a:p>
      </c:txPr>
    </c:legend>
    <c:plotVisOnly val="0"/>
    <c:dispBlanksAs val="gap"/>
    <c:showDLblsOverMax val="0"/>
  </c:chart>
  <c:spPr>
    <a:solidFill>
      <a:schemeClr val="bg1"/>
    </a:solidFill>
    <a:ln w="158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078" r="0.75000000000000078" t="1" header="0.49212598450000034" footer="0.49212598450000034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PE" sz="9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 b="1"/>
              <a:t>PRECIOS EN CHACRA DE CAÑA DE AZÚCAR </a:t>
            </a:r>
            <a:r>
              <a:rPr lang="es-PE" sz="900" b="1" i="0" u="none" strike="noStrike" baseline="0">
                <a:effectLst/>
              </a:rPr>
              <a:t>VALLES VIRU, CHICAMA Y MOCHE- </a:t>
            </a:r>
            <a:r>
              <a:rPr lang="es-PE" sz="9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ABRIL 2025 </a:t>
            </a:r>
            <a:r>
              <a:rPr lang="es-PE" sz="900" b="1" i="0" u="none" strike="noStrike" baseline="0">
                <a:effectLst/>
              </a:rPr>
              <a:t>(</a:t>
            </a:r>
            <a:r>
              <a:rPr lang="es-PE" sz="900" b="1"/>
              <a:t>S/./t)
</a:t>
            </a:r>
          </a:p>
        </c:rich>
      </c:tx>
      <c:layout>
        <c:manualLayout>
          <c:xMode val="edge"/>
          <c:yMode val="edge"/>
          <c:x val="0.10778295266283204"/>
          <c:y val="4.45732778977849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35797964278855"/>
          <c:y val="0.16716288777155869"/>
          <c:w val="0.87329719963866304"/>
          <c:h val="0.641272997501818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ABR!$A$9</c:f>
              <c:strCache>
                <c:ptCount val="1"/>
                <c:pt idx="0">
                  <c:v>VIRU</c:v>
                </c:pt>
              </c:strCache>
            </c:strRef>
          </c:tx>
          <c:spPr>
            <a:solidFill>
              <a:schemeClr val="accent1"/>
            </a:solidFill>
            <a:ln w="25400">
              <a:solidFill>
                <a:schemeClr val="accent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032F-46B4-B6C8-B55680DD237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ABR!$B$7:$N$7</c:f>
              <c:numCache>
                <c:formatCode>General</c:formatCode>
                <c:ptCount val="13"/>
                <c:pt idx="0">
                  <c:v>2</c:v>
                </c:pt>
                <c:pt idx="1">
                  <c:v>4</c:v>
                </c:pt>
                <c:pt idx="2">
                  <c:v>7</c:v>
                </c:pt>
                <c:pt idx="3">
                  <c:v>9</c:v>
                </c:pt>
                <c:pt idx="4">
                  <c:v>11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21</c:v>
                </c:pt>
                <c:pt idx="9">
                  <c:v>23</c:v>
                </c:pt>
                <c:pt idx="10">
                  <c:v>25</c:v>
                </c:pt>
                <c:pt idx="11">
                  <c:v>28</c:v>
                </c:pt>
                <c:pt idx="12">
                  <c:v>30</c:v>
                </c:pt>
              </c:numCache>
            </c:numRef>
          </c:cat>
          <c:val>
            <c:numRef>
              <c:f>ABR!$B$9:$N$9</c:f>
              <c:numCache>
                <c:formatCode>0.00</c:formatCode>
                <c:ptCount val="13"/>
                <c:pt idx="0">
                  <c:v>110</c:v>
                </c:pt>
                <c:pt idx="1">
                  <c:v>110</c:v>
                </c:pt>
                <c:pt idx="2">
                  <c:v>95</c:v>
                </c:pt>
                <c:pt idx="3">
                  <c:v>90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110</c:v>
                </c:pt>
                <c:pt idx="8">
                  <c:v>110</c:v>
                </c:pt>
                <c:pt idx="9">
                  <c:v>110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2F-46B4-B6C8-B55680DD2379}"/>
            </c:ext>
          </c:extLst>
        </c:ser>
        <c:ser>
          <c:idx val="1"/>
          <c:order val="1"/>
          <c:tx>
            <c:strRef>
              <c:f>ABR!$A$10</c:f>
              <c:strCache>
                <c:ptCount val="1"/>
                <c:pt idx="0">
                  <c:v>CHICAMA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ABR!$B$7:$N$7</c:f>
              <c:numCache>
                <c:formatCode>General</c:formatCode>
                <c:ptCount val="13"/>
                <c:pt idx="0">
                  <c:v>2</c:v>
                </c:pt>
                <c:pt idx="1">
                  <c:v>4</c:v>
                </c:pt>
                <c:pt idx="2">
                  <c:v>7</c:v>
                </c:pt>
                <c:pt idx="3">
                  <c:v>9</c:v>
                </c:pt>
                <c:pt idx="4">
                  <c:v>11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21</c:v>
                </c:pt>
                <c:pt idx="9">
                  <c:v>23</c:v>
                </c:pt>
                <c:pt idx="10">
                  <c:v>25</c:v>
                </c:pt>
                <c:pt idx="11">
                  <c:v>28</c:v>
                </c:pt>
                <c:pt idx="12">
                  <c:v>30</c:v>
                </c:pt>
              </c:numCache>
            </c:numRef>
          </c:cat>
          <c:val>
            <c:numRef>
              <c:f>ABR!$B$10:$N$10</c:f>
              <c:numCache>
                <c:formatCode>0.00</c:formatCode>
                <c:ptCount val="13"/>
                <c:pt idx="0">
                  <c:v>110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95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110</c:v>
                </c:pt>
                <c:pt idx="9">
                  <c:v>110</c:v>
                </c:pt>
                <c:pt idx="10">
                  <c:v>105</c:v>
                </c:pt>
                <c:pt idx="11">
                  <c:v>105</c:v>
                </c:pt>
                <c:pt idx="12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2F-46B4-B6C8-B55680DD2379}"/>
            </c:ext>
          </c:extLst>
        </c:ser>
        <c:ser>
          <c:idx val="2"/>
          <c:order val="2"/>
          <c:tx>
            <c:strRef>
              <c:f>ABR!$A$11</c:f>
              <c:strCache>
                <c:ptCount val="1"/>
                <c:pt idx="0">
                  <c:v>MOCHE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ABR!$B$7:$N$7</c:f>
              <c:numCache>
                <c:formatCode>General</c:formatCode>
                <c:ptCount val="13"/>
                <c:pt idx="0">
                  <c:v>2</c:v>
                </c:pt>
                <c:pt idx="1">
                  <c:v>4</c:v>
                </c:pt>
                <c:pt idx="2">
                  <c:v>7</c:v>
                </c:pt>
                <c:pt idx="3">
                  <c:v>9</c:v>
                </c:pt>
                <c:pt idx="4">
                  <c:v>11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21</c:v>
                </c:pt>
                <c:pt idx="9">
                  <c:v>23</c:v>
                </c:pt>
                <c:pt idx="10">
                  <c:v>25</c:v>
                </c:pt>
                <c:pt idx="11">
                  <c:v>28</c:v>
                </c:pt>
                <c:pt idx="12">
                  <c:v>30</c:v>
                </c:pt>
              </c:numCache>
            </c:numRef>
          </c:cat>
          <c:val>
            <c:numRef>
              <c:f>ABR!$B$11:$N$11</c:f>
              <c:numCache>
                <c:formatCode>0.00</c:formatCode>
                <c:ptCount val="13"/>
                <c:pt idx="0">
                  <c:v>112</c:v>
                </c:pt>
                <c:pt idx="1">
                  <c:v>115</c:v>
                </c:pt>
                <c:pt idx="2">
                  <c:v>100</c:v>
                </c:pt>
                <c:pt idx="3">
                  <c:v>95</c:v>
                </c:pt>
                <c:pt idx="4">
                  <c:v>95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105</c:v>
                </c:pt>
                <c:pt idx="10">
                  <c:v>100</c:v>
                </c:pt>
                <c:pt idx="11">
                  <c:v>100</c:v>
                </c:pt>
                <c:pt idx="12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18-4C84-BD39-39AED817A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964864"/>
        <c:axId val="84966784"/>
      </c:barChart>
      <c:catAx>
        <c:axId val="8496486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es-PE" sz="79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día</a:t>
                </a:r>
              </a:p>
            </c:rich>
          </c:tx>
          <c:layout>
            <c:manualLayout>
              <c:xMode val="edge"/>
              <c:yMode val="edge"/>
              <c:x val="0.49798283725172654"/>
              <c:y val="0.838260748379903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849667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84966784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PE" sz="82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(S/. t)</a:t>
                </a:r>
              </a:p>
            </c:rich>
          </c:tx>
          <c:layout>
            <c:manualLayout>
              <c:xMode val="edge"/>
              <c:yMode val="edge"/>
              <c:x val="3.1872526572476308E-2"/>
              <c:y val="0.411764724099753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84964864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065851524656981"/>
          <c:y val="0.89001195332511152"/>
          <c:w val="0.26977184929509385"/>
          <c:h val="5.8389736681144944E-2"/>
        </c:manualLayout>
      </c:layout>
      <c:overlay val="0"/>
      <c:txPr>
        <a:bodyPr/>
        <a:lstStyle/>
        <a:p>
          <a:pPr>
            <a:defRPr sz="800" b="1"/>
          </a:pPr>
          <a:endParaRPr lang="es-PE"/>
        </a:p>
      </c:txPr>
    </c:legend>
    <c:plotVisOnly val="0"/>
    <c:dispBlanksAs val="gap"/>
    <c:showDLblsOverMax val="0"/>
  </c:chart>
  <c:spPr>
    <a:solidFill>
      <a:schemeClr val="bg1"/>
    </a:solidFill>
    <a:ln w="158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078" r="0.75000000000000078" t="1" header="0.49212598450000034" footer="0.4921259845000003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lang="es-PE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1000">
                <a:latin typeface="Arial" panose="020B0604020202020204" pitchFamily="34" charset="0"/>
                <a:cs typeface="Arial" panose="020B0604020202020204" pitchFamily="34" charset="0"/>
              </a:rPr>
              <a:t>PRECIOS EN CHACRA DE CAÑA DE AZÚCAR </a:t>
            </a:r>
            <a:r>
              <a:rPr lang="es-PE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VALLES VIRU, CHICAMA Y MOCHE- MAYO 2025</a:t>
            </a:r>
          </a:p>
          <a:p>
            <a:pPr algn="ctr">
              <a:defRPr lang="es-PE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1000" b="1" i="0" u="none" strike="noStrike" baseline="0">
                <a:effectLst/>
              </a:rPr>
              <a:t>(S/./t)</a:t>
            </a:r>
            <a:r>
              <a:rPr lang="es-PE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s-PE" sz="1000"/>
          </a:p>
        </c:rich>
      </c:tx>
      <c:layout>
        <c:manualLayout>
          <c:xMode val="edge"/>
          <c:yMode val="edge"/>
          <c:x val="0.13005485496832175"/>
          <c:y val="7.4053986063243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30197793485315"/>
          <c:y val="0.21244677748614757"/>
          <c:w val="0.8568146521270712"/>
          <c:h val="0.585403833067875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MAY!$A$10</c:f>
              <c:strCache>
                <c:ptCount val="1"/>
                <c:pt idx="0">
                  <c:v>CHICAMA</c:v>
                </c:pt>
              </c:strCache>
            </c:strRef>
          </c:tx>
          <c:spPr>
            <a:solidFill>
              <a:srgbClr val="0070C0"/>
            </a:solidFill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 w="28575"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0C7-47EE-975C-B8A93740184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MAY!$B$7:$N$7</c:f>
              <c:numCache>
                <c:formatCode>General</c:formatCode>
                <c:ptCount val="13"/>
                <c:pt idx="0">
                  <c:v>2</c:v>
                </c:pt>
                <c:pt idx="1">
                  <c:v>5</c:v>
                </c:pt>
                <c:pt idx="2">
                  <c:v>7</c:v>
                </c:pt>
                <c:pt idx="3">
                  <c:v>9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19</c:v>
                </c:pt>
                <c:pt idx="8">
                  <c:v>21</c:v>
                </c:pt>
                <c:pt idx="9">
                  <c:v>23</c:v>
                </c:pt>
                <c:pt idx="10">
                  <c:v>26</c:v>
                </c:pt>
                <c:pt idx="11">
                  <c:v>28</c:v>
                </c:pt>
                <c:pt idx="12">
                  <c:v>30</c:v>
                </c:pt>
              </c:numCache>
            </c:numRef>
          </c:cat>
          <c:val>
            <c:numRef>
              <c:f>MAY!$B$10:$N$10</c:f>
              <c:numCache>
                <c:formatCode>0.00</c:formatCode>
                <c:ptCount val="13"/>
                <c:pt idx="0">
                  <c:v>105</c:v>
                </c:pt>
                <c:pt idx="1">
                  <c:v>90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95</c:v>
                </c:pt>
                <c:pt idx="6">
                  <c:v>95</c:v>
                </c:pt>
                <c:pt idx="7">
                  <c:v>100</c:v>
                </c:pt>
                <c:pt idx="8">
                  <c:v>100</c:v>
                </c:pt>
                <c:pt idx="9">
                  <c:v>98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C7-47EE-975C-B8A937401845}"/>
            </c:ext>
          </c:extLst>
        </c:ser>
        <c:ser>
          <c:idx val="1"/>
          <c:order val="1"/>
          <c:tx>
            <c:strRef>
              <c:f>MAY!$A$11</c:f>
              <c:strCache>
                <c:ptCount val="1"/>
                <c:pt idx="0">
                  <c:v>MOCHE</c:v>
                </c:pt>
              </c:strCache>
            </c:strRef>
          </c:tx>
          <c:spPr>
            <a:ln w="25400">
              <a:noFill/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MAY!$B$7:$N$7</c:f>
              <c:numCache>
                <c:formatCode>General</c:formatCode>
                <c:ptCount val="13"/>
                <c:pt idx="0">
                  <c:v>2</c:v>
                </c:pt>
                <c:pt idx="1">
                  <c:v>5</c:v>
                </c:pt>
                <c:pt idx="2">
                  <c:v>7</c:v>
                </c:pt>
                <c:pt idx="3">
                  <c:v>9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19</c:v>
                </c:pt>
                <c:pt idx="8">
                  <c:v>21</c:v>
                </c:pt>
                <c:pt idx="9">
                  <c:v>23</c:v>
                </c:pt>
                <c:pt idx="10">
                  <c:v>26</c:v>
                </c:pt>
                <c:pt idx="11">
                  <c:v>28</c:v>
                </c:pt>
                <c:pt idx="12">
                  <c:v>30</c:v>
                </c:pt>
              </c:numCache>
            </c:numRef>
          </c:cat>
          <c:val>
            <c:numRef>
              <c:f>MAY!$B$11:$N$11</c:f>
              <c:numCache>
                <c:formatCode>0.00</c:formatCode>
                <c:ptCount val="13"/>
                <c:pt idx="0">
                  <c:v>105</c:v>
                </c:pt>
                <c:pt idx="1">
                  <c:v>95</c:v>
                </c:pt>
                <c:pt idx="2">
                  <c:v>100</c:v>
                </c:pt>
                <c:pt idx="3">
                  <c:v>90</c:v>
                </c:pt>
                <c:pt idx="4">
                  <c:v>100</c:v>
                </c:pt>
                <c:pt idx="5">
                  <c:v>98</c:v>
                </c:pt>
                <c:pt idx="6">
                  <c:v>98</c:v>
                </c:pt>
                <c:pt idx="7">
                  <c:v>105</c:v>
                </c:pt>
                <c:pt idx="8">
                  <c:v>105</c:v>
                </c:pt>
                <c:pt idx="9">
                  <c:v>105</c:v>
                </c:pt>
                <c:pt idx="10">
                  <c:v>105</c:v>
                </c:pt>
                <c:pt idx="11">
                  <c:v>100</c:v>
                </c:pt>
                <c:pt idx="12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C7-47EE-975C-B8A937401845}"/>
            </c:ext>
          </c:extLst>
        </c:ser>
        <c:ser>
          <c:idx val="2"/>
          <c:order val="2"/>
          <c:tx>
            <c:strRef>
              <c:f>MAY!$A$9</c:f>
              <c:strCache>
                <c:ptCount val="1"/>
                <c:pt idx="0">
                  <c:v>VIRU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MAY!$B$7:$N$7</c:f>
              <c:numCache>
                <c:formatCode>General</c:formatCode>
                <c:ptCount val="13"/>
                <c:pt idx="0">
                  <c:v>2</c:v>
                </c:pt>
                <c:pt idx="1">
                  <c:v>5</c:v>
                </c:pt>
                <c:pt idx="2">
                  <c:v>7</c:v>
                </c:pt>
                <c:pt idx="3">
                  <c:v>9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19</c:v>
                </c:pt>
                <c:pt idx="8">
                  <c:v>21</c:v>
                </c:pt>
                <c:pt idx="9">
                  <c:v>23</c:v>
                </c:pt>
                <c:pt idx="10">
                  <c:v>26</c:v>
                </c:pt>
                <c:pt idx="11">
                  <c:v>28</c:v>
                </c:pt>
                <c:pt idx="12">
                  <c:v>30</c:v>
                </c:pt>
              </c:numCache>
            </c:numRef>
          </c:cat>
          <c:val>
            <c:numRef>
              <c:f>MAY!$B$9:$N$9</c:f>
              <c:numCache>
                <c:formatCode>0.00</c:formatCode>
                <c:ptCount val="13"/>
                <c:pt idx="0">
                  <c:v>100</c:v>
                </c:pt>
                <c:pt idx="1">
                  <c:v>100</c:v>
                </c:pt>
                <c:pt idx="2">
                  <c:v>115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01-40D0-8E20-375E53354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123072"/>
        <c:axId val="85124992"/>
      </c:barChart>
      <c:catAx>
        <c:axId val="8512307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es-PE" sz="79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día</a:t>
                </a:r>
              </a:p>
            </c:rich>
          </c:tx>
          <c:layout>
            <c:manualLayout>
              <c:xMode val="edge"/>
              <c:yMode val="edge"/>
              <c:x val="0.52988077647106457"/>
              <c:y val="0.790441162905755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8512499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85124992"/>
        <c:scaling>
          <c:orientation val="minMax"/>
          <c:max val="225"/>
          <c:min val="15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PE" sz="82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(S/. t)</a:t>
                </a:r>
              </a:p>
            </c:rich>
          </c:tx>
          <c:layout>
            <c:manualLayout>
              <c:xMode val="edge"/>
              <c:yMode val="edge"/>
              <c:x val="3.1872558346659113E-2"/>
              <c:y val="0.411764567767687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85123072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6752151664495177"/>
          <c:y val="0.88564178678943095"/>
          <c:w val="0.52850997941804034"/>
          <c:h val="6.3240002347949353E-2"/>
        </c:manualLayout>
      </c:layout>
      <c:overlay val="0"/>
      <c:txPr>
        <a:bodyPr/>
        <a:lstStyle/>
        <a:p>
          <a:pPr>
            <a:defRPr sz="800" b="1"/>
          </a:pPr>
          <a:endParaRPr lang="es-PE"/>
        </a:p>
      </c:txPr>
    </c:legend>
    <c:plotVisOnly val="0"/>
    <c:dispBlanksAs val="gap"/>
    <c:showDLblsOverMax val="0"/>
  </c:chart>
  <c:spPr>
    <a:solidFill>
      <a:schemeClr val="bg1"/>
    </a:solidFill>
    <a:ln w="158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078" r="0.75000000000000078" t="1" header="0.49212598450000034" footer="0.49212598450000034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/>
              <a:t>PRECIOS EN CHACRA DE CAÑA DE AZÚCAR EN LOS VALLES DE VIRU, CHICAMA Y MOCHE- JUNIO 2025(</a:t>
            </a:r>
            <a:r>
              <a:rPr lang="es-PE" sz="900" b="1" i="0" u="none" strike="noStrike" baseline="0">
                <a:effectLst/>
              </a:rPr>
              <a:t>S/./t)</a:t>
            </a:r>
            <a:endParaRPr lang="es-PE" sz="900"/>
          </a:p>
        </c:rich>
      </c:tx>
      <c:layout>
        <c:manualLayout>
          <c:xMode val="edge"/>
          <c:yMode val="edge"/>
          <c:x val="0.13456186184819383"/>
          <c:y val="3.50782029439302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755647596073615E-2"/>
          <c:y val="0.14138294116744177"/>
          <c:w val="0.88382674131051553"/>
          <c:h val="0.612339641755306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JUN!$A$9</c:f>
              <c:strCache>
                <c:ptCount val="1"/>
                <c:pt idx="0">
                  <c:v>VIRU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25400">
              <a:solidFill>
                <a:schemeClr val="accent1">
                  <a:lumMod val="75000"/>
                </a:schemeClr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 w="28575"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F8B-4015-B210-0834F03906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JUN!$B$7:$M$7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9</c:v>
                </c:pt>
                <c:pt idx="4">
                  <c:v>11</c:v>
                </c:pt>
                <c:pt idx="5">
                  <c:v>13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23</c:v>
                </c:pt>
                <c:pt idx="10">
                  <c:v>25</c:v>
                </c:pt>
                <c:pt idx="11">
                  <c:v>27</c:v>
                </c:pt>
              </c:numCache>
            </c:numRef>
          </c:cat>
          <c:val>
            <c:numRef>
              <c:f>JUN!$B$9:$M$9</c:f>
              <c:numCache>
                <c:formatCode>0.00</c:formatCode>
                <c:ptCount val="12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95</c:v>
                </c:pt>
                <c:pt idx="6">
                  <c:v>95</c:v>
                </c:pt>
                <c:pt idx="7">
                  <c:v>95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8B-4015-B210-0834F03906A3}"/>
            </c:ext>
          </c:extLst>
        </c:ser>
        <c:ser>
          <c:idx val="1"/>
          <c:order val="1"/>
          <c:tx>
            <c:strRef>
              <c:f>JUN!$A$10</c:f>
              <c:strCache>
                <c:ptCount val="1"/>
                <c:pt idx="0">
                  <c:v>CHICAMA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8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JUN!$B$7:$M$7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9</c:v>
                </c:pt>
                <c:pt idx="4">
                  <c:v>11</c:v>
                </c:pt>
                <c:pt idx="5">
                  <c:v>13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23</c:v>
                </c:pt>
                <c:pt idx="10">
                  <c:v>25</c:v>
                </c:pt>
                <c:pt idx="11">
                  <c:v>27</c:v>
                </c:pt>
              </c:numCache>
            </c:numRef>
          </c:cat>
          <c:val>
            <c:numRef>
              <c:f>JUN!$B$10:$M$10</c:f>
              <c:numCache>
                <c:formatCode>0.00</c:formatCode>
                <c:ptCount val="12"/>
                <c:pt idx="0">
                  <c:v>90</c:v>
                </c:pt>
                <c:pt idx="1">
                  <c:v>90</c:v>
                </c:pt>
                <c:pt idx="2">
                  <c:v>85</c:v>
                </c:pt>
                <c:pt idx="3">
                  <c:v>85</c:v>
                </c:pt>
                <c:pt idx="4">
                  <c:v>85</c:v>
                </c:pt>
                <c:pt idx="5">
                  <c:v>90</c:v>
                </c:pt>
                <c:pt idx="6">
                  <c:v>100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95</c:v>
                </c:pt>
                <c:pt idx="11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8B-4015-B210-0834F03906A3}"/>
            </c:ext>
          </c:extLst>
        </c:ser>
        <c:ser>
          <c:idx val="2"/>
          <c:order val="2"/>
          <c:tx>
            <c:strRef>
              <c:f>JUN!$A$11</c:f>
              <c:strCache>
                <c:ptCount val="1"/>
                <c:pt idx="0">
                  <c:v>MOCHE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JUN!$B$7:$M$7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9</c:v>
                </c:pt>
                <c:pt idx="4">
                  <c:v>11</c:v>
                </c:pt>
                <c:pt idx="5">
                  <c:v>13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23</c:v>
                </c:pt>
                <c:pt idx="10">
                  <c:v>25</c:v>
                </c:pt>
                <c:pt idx="11">
                  <c:v>27</c:v>
                </c:pt>
              </c:numCache>
            </c:numRef>
          </c:cat>
          <c:val>
            <c:numRef>
              <c:f>JUN!$B$11:$M$11</c:f>
              <c:numCache>
                <c:formatCode>0.00</c:formatCode>
                <c:ptCount val="12"/>
                <c:pt idx="0">
                  <c:v>90</c:v>
                </c:pt>
                <c:pt idx="1">
                  <c:v>90</c:v>
                </c:pt>
                <c:pt idx="2">
                  <c:v>85</c:v>
                </c:pt>
                <c:pt idx="3">
                  <c:v>85</c:v>
                </c:pt>
                <c:pt idx="4">
                  <c:v>85</c:v>
                </c:pt>
                <c:pt idx="5">
                  <c:v>90</c:v>
                </c:pt>
                <c:pt idx="6">
                  <c:v>90</c:v>
                </c:pt>
                <c:pt idx="7">
                  <c:v>96</c:v>
                </c:pt>
                <c:pt idx="8">
                  <c:v>90</c:v>
                </c:pt>
                <c:pt idx="9">
                  <c:v>90</c:v>
                </c:pt>
                <c:pt idx="10">
                  <c:v>95</c:v>
                </c:pt>
                <c:pt idx="11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6F-45D6-B20A-4AEEA8345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039360"/>
        <c:axId val="85041536"/>
      </c:barChart>
      <c:catAx>
        <c:axId val="8503936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es-PE" sz="79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día</a:t>
                </a:r>
              </a:p>
            </c:rich>
          </c:tx>
          <c:layout>
            <c:manualLayout>
              <c:xMode val="edge"/>
              <c:yMode val="edge"/>
              <c:x val="0.48046994705036145"/>
              <c:y val="0.806483844691827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9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850415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85041536"/>
        <c:scaling>
          <c:orientation val="minMax"/>
          <c:max val="190"/>
          <c:min val="130"/>
        </c:scaling>
        <c:delete val="0"/>
        <c:axPos val="l"/>
        <c:majorGridlines>
          <c:spPr>
            <a:ln w="1270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PE" sz="82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E"/>
                  <a:t>(S/. t)</a:t>
                </a:r>
              </a:p>
            </c:rich>
          </c:tx>
          <c:layout>
            <c:manualLayout>
              <c:xMode val="edge"/>
              <c:yMode val="edge"/>
              <c:x val="3.1872580238014855E-2"/>
              <c:y val="0.41176478332058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85039360"/>
        <c:crosses val="autoZero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888738849706358"/>
          <c:y val="0.87852360147771491"/>
          <c:w val="0.26202986216126956"/>
          <c:h val="6.6664691991870917E-2"/>
        </c:manualLayout>
      </c:layout>
      <c:overlay val="0"/>
      <c:txPr>
        <a:bodyPr/>
        <a:lstStyle/>
        <a:p>
          <a:pPr>
            <a:defRPr sz="900"/>
          </a:pPr>
          <a:endParaRPr lang="es-PE"/>
        </a:p>
      </c:txPr>
    </c:legend>
    <c:plotVisOnly val="0"/>
    <c:dispBlanksAs val="gap"/>
    <c:showDLblsOverMax val="0"/>
  </c:chart>
  <c:spPr>
    <a:solidFill>
      <a:schemeClr val="bg1"/>
    </a:solidFill>
    <a:ln w="12700">
      <a:solidFill>
        <a:schemeClr val="tx1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1" r="0.750000000000001" t="1" header="0.49212598450000045" footer="0.492125984500000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E" sz="1200" b="1" i="0" baseline="0">
                <a:effectLst/>
              </a:rPr>
              <a:t>PRECIOS EN CHACRA DE CAÑA DE AZÚCAR EN LOS VALLES DE VIRU, CHICAMA Y MOCHE - JULIO 2025</a:t>
            </a:r>
          </a:p>
          <a:p>
            <a:pPr>
              <a:defRPr lang="es-PE" sz="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E" sz="1000" b="1" i="0" u="none" strike="noStrike" baseline="0">
                <a:effectLst/>
              </a:rPr>
              <a:t>(S/./t)  </a:t>
            </a:r>
            <a:endParaRPr lang="es-PE" sz="1000">
              <a:effectLst/>
            </a:endParaRPr>
          </a:p>
        </c:rich>
      </c:tx>
      <c:layout>
        <c:manualLayout>
          <c:xMode val="edge"/>
          <c:yMode val="edge"/>
          <c:x val="0.15187426068029938"/>
          <c:y val="3.9447812386283573E-2"/>
        </c:manualLayout>
      </c:layout>
      <c:overlay val="0"/>
      <c:spPr>
        <a:solidFill>
          <a:schemeClr val="bg1"/>
        </a:solidFill>
        <a:ln w="3175">
          <a:solidFill>
            <a:srgbClr val="0000FF"/>
          </a:solidFill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JUL!$A$9</c:f>
              <c:strCache>
                <c:ptCount val="1"/>
                <c:pt idx="0">
                  <c:v>VIRU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JUL!$B$7:$N$7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7</c:v>
                </c:pt>
                <c:pt idx="3">
                  <c:v>9</c:v>
                </c:pt>
                <c:pt idx="4">
                  <c:v>11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21</c:v>
                </c:pt>
                <c:pt idx="9">
                  <c:v>23</c:v>
                </c:pt>
                <c:pt idx="10">
                  <c:v>25</c:v>
                </c:pt>
                <c:pt idx="11">
                  <c:v>28</c:v>
                </c:pt>
              </c:numCache>
            </c:numRef>
          </c:cat>
          <c:val>
            <c:numRef>
              <c:f>JUL!$B$9:$P$9</c:f>
              <c:numCache>
                <c:formatCode>0.00</c:formatCode>
                <c:ptCount val="14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3A-48BB-90C1-86675E6FEA44}"/>
            </c:ext>
          </c:extLst>
        </c:ser>
        <c:ser>
          <c:idx val="1"/>
          <c:order val="1"/>
          <c:tx>
            <c:strRef>
              <c:f>JUL!$A$10</c:f>
              <c:strCache>
                <c:ptCount val="1"/>
                <c:pt idx="0">
                  <c:v>CHICAMA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JUL!$B$7:$N$7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7</c:v>
                </c:pt>
                <c:pt idx="3">
                  <c:v>9</c:v>
                </c:pt>
                <c:pt idx="4">
                  <c:v>11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21</c:v>
                </c:pt>
                <c:pt idx="9">
                  <c:v>23</c:v>
                </c:pt>
                <c:pt idx="10">
                  <c:v>25</c:v>
                </c:pt>
                <c:pt idx="11">
                  <c:v>28</c:v>
                </c:pt>
              </c:numCache>
            </c:numRef>
          </c:cat>
          <c:val>
            <c:numRef>
              <c:f>JUL!$B$10:$P$10</c:f>
              <c:numCache>
                <c:formatCode>0.00</c:formatCode>
                <c:ptCount val="14"/>
                <c:pt idx="0">
                  <c:v>95</c:v>
                </c:pt>
                <c:pt idx="1">
                  <c:v>95</c:v>
                </c:pt>
                <c:pt idx="2">
                  <c:v>95</c:v>
                </c:pt>
                <c:pt idx="3">
                  <c:v>95</c:v>
                </c:pt>
                <c:pt idx="4">
                  <c:v>95</c:v>
                </c:pt>
                <c:pt idx="5">
                  <c:v>90</c:v>
                </c:pt>
                <c:pt idx="6">
                  <c:v>95</c:v>
                </c:pt>
                <c:pt idx="7">
                  <c:v>95</c:v>
                </c:pt>
                <c:pt idx="8">
                  <c:v>95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95</c:v>
                </c:pt>
                <c:pt idx="13">
                  <c:v>94.642857142857139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3A-48BB-90C1-86675E6FEA44}"/>
            </c:ext>
          </c:extLst>
        </c:ser>
        <c:ser>
          <c:idx val="2"/>
          <c:order val="2"/>
          <c:tx>
            <c:strRef>
              <c:f>JUL!$A$11</c:f>
              <c:strCache>
                <c:ptCount val="1"/>
                <c:pt idx="0">
                  <c:v>MOCHE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JUL!$B$7:$N$7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7</c:v>
                </c:pt>
                <c:pt idx="3">
                  <c:v>9</c:v>
                </c:pt>
                <c:pt idx="4">
                  <c:v>11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21</c:v>
                </c:pt>
                <c:pt idx="9">
                  <c:v>23</c:v>
                </c:pt>
                <c:pt idx="10">
                  <c:v>25</c:v>
                </c:pt>
                <c:pt idx="11">
                  <c:v>28</c:v>
                </c:pt>
              </c:numCache>
            </c:numRef>
          </c:cat>
          <c:val>
            <c:numRef>
              <c:f>JUL!$B$11:$N$11</c:f>
              <c:numCache>
                <c:formatCode>0.00</c:formatCode>
                <c:ptCount val="12"/>
                <c:pt idx="0">
                  <c:v>85</c:v>
                </c:pt>
                <c:pt idx="1">
                  <c:v>90</c:v>
                </c:pt>
                <c:pt idx="2">
                  <c:v>93</c:v>
                </c:pt>
                <c:pt idx="3">
                  <c:v>93</c:v>
                </c:pt>
                <c:pt idx="4">
                  <c:v>95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92</c:v>
                </c:pt>
                <c:pt idx="10">
                  <c:v>92</c:v>
                </c:pt>
                <c:pt idx="11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4B-478E-B1C6-D48C0CA60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047616"/>
        <c:axId val="90049152"/>
      </c:barChart>
      <c:catAx>
        <c:axId val="9004761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90049152"/>
        <c:crosses val="autoZero"/>
        <c:auto val="1"/>
        <c:lblAlgn val="ctr"/>
        <c:lblOffset val="100"/>
        <c:noMultiLvlLbl val="0"/>
      </c:catAx>
      <c:valAx>
        <c:axId val="90049152"/>
        <c:scaling>
          <c:orientation val="minMax"/>
          <c:max val="19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90047616"/>
        <c:crosses val="autoZero"/>
        <c:crossBetween val="between"/>
      </c:valAx>
      <c:spPr>
        <a:solidFill>
          <a:srgbClr val="FFFF99"/>
        </a:solidFill>
      </c:spPr>
    </c:plotArea>
    <c:legend>
      <c:legendPos val="b"/>
      <c:overlay val="0"/>
      <c:spPr>
        <a:solidFill>
          <a:schemeClr val="bg1"/>
        </a:solidFill>
        <a:ln>
          <a:solidFill>
            <a:srgbClr val="0000FF"/>
          </a:solidFill>
        </a:ln>
      </c:spPr>
    </c:legend>
    <c:plotVisOnly val="1"/>
    <c:dispBlanksAs val="gap"/>
    <c:showDLblsOverMax val="0"/>
  </c:chart>
  <c:spPr>
    <a:solidFill>
      <a:schemeClr val="accent3">
        <a:lumMod val="60000"/>
        <a:lumOff val="40000"/>
      </a:schemeClr>
    </a:solidFill>
    <a:ln w="0">
      <a:solidFill>
        <a:srgbClr val="0000FF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000000000000056" l="0.70000000000000051" r="0.70000000000000051" t="0.75000000000000056" header="0.30000000000000027" footer="0.30000000000000027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PE" sz="11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s-PE" sz="1100" b="1">
                <a:latin typeface="+mn-lt"/>
              </a:rPr>
              <a:t>PRECIOS DE CAÑA DE AZÚCAR EN LOS VALLES DE VIRU Y CHICAMA - AGOSTO 2025</a:t>
            </a:r>
            <a:r>
              <a:rPr lang="es-PE" sz="1100">
                <a:latin typeface="+mn-lt"/>
              </a:rPr>
              <a:t> 
</a:t>
            </a:r>
            <a:r>
              <a:rPr lang="es-PE" sz="1100" b="1">
                <a:latin typeface="+mn-lt"/>
              </a:rPr>
              <a:t>(</a:t>
            </a:r>
            <a:r>
              <a:rPr lang="es-PE" sz="1100" b="1" i="0" u="none" strike="noStrike" baseline="0">
                <a:effectLst/>
              </a:rPr>
              <a:t>S/./t)</a:t>
            </a:r>
            <a:endParaRPr lang="es-PE" sz="1100" b="1">
              <a:latin typeface="+mn-lt"/>
            </a:endParaRPr>
          </a:p>
        </c:rich>
      </c:tx>
      <c:layout>
        <c:manualLayout>
          <c:xMode val="edge"/>
          <c:yMode val="edge"/>
          <c:x val="0.19160059831230775"/>
          <c:y val="8.400396231462803E-3"/>
        </c:manualLayout>
      </c:layout>
      <c:overlay val="0"/>
      <c:spPr>
        <a:solidFill>
          <a:schemeClr val="bg1">
            <a:lumMod val="95000"/>
          </a:schemeClr>
        </a:solidFill>
        <a:ln w="12700">
          <a:solidFill>
            <a:schemeClr val="bg1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6.1884796658482205E-2"/>
          <c:y val="0.20728111465405669"/>
          <c:w val="0.91047319495459789"/>
          <c:h val="0.711413346059015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AGO!$A$9</c:f>
              <c:strCache>
                <c:ptCount val="1"/>
                <c:pt idx="0">
                  <c:v>VIRU</c:v>
                </c:pt>
              </c:strCache>
            </c:strRef>
          </c:tx>
          <c:spPr>
            <a:ln w="254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6FC3-40FD-A8CB-574BDCDF1E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AGO!$B$7:$N$7</c:f>
              <c:numCache>
                <c:formatCode>General</c:formatCode>
                <c:ptCount val="13"/>
                <c:pt idx="0">
                  <c:v>1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11</c:v>
                </c:pt>
                <c:pt idx="5">
                  <c:v>13</c:v>
                </c:pt>
                <c:pt idx="6">
                  <c:v>15</c:v>
                </c:pt>
                <c:pt idx="7">
                  <c:v>18</c:v>
                </c:pt>
                <c:pt idx="8">
                  <c:v>20</c:v>
                </c:pt>
                <c:pt idx="9">
                  <c:v>22</c:v>
                </c:pt>
                <c:pt idx="10">
                  <c:v>25</c:v>
                </c:pt>
                <c:pt idx="11">
                  <c:v>27</c:v>
                </c:pt>
                <c:pt idx="12">
                  <c:v>29</c:v>
                </c:pt>
              </c:numCache>
            </c:numRef>
          </c:cat>
          <c:val>
            <c:numRef>
              <c:f>AGO!$B$9:$N$9</c:f>
              <c:numCache>
                <c:formatCode>0.00</c:formatCode>
                <c:ptCount val="13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C3-40FD-A8CB-574BDCDF1E35}"/>
            </c:ext>
          </c:extLst>
        </c:ser>
        <c:ser>
          <c:idx val="1"/>
          <c:order val="1"/>
          <c:tx>
            <c:strRef>
              <c:f>AGO!$A$10</c:f>
              <c:strCache>
                <c:ptCount val="1"/>
                <c:pt idx="0">
                  <c:v>CHICAMA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AGO!$B$7:$N$7</c:f>
              <c:numCache>
                <c:formatCode>General</c:formatCode>
                <c:ptCount val="13"/>
                <c:pt idx="0">
                  <c:v>1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11</c:v>
                </c:pt>
                <c:pt idx="5">
                  <c:v>13</c:v>
                </c:pt>
                <c:pt idx="6">
                  <c:v>15</c:v>
                </c:pt>
                <c:pt idx="7">
                  <c:v>18</c:v>
                </c:pt>
                <c:pt idx="8">
                  <c:v>20</c:v>
                </c:pt>
                <c:pt idx="9">
                  <c:v>22</c:v>
                </c:pt>
                <c:pt idx="10">
                  <c:v>25</c:v>
                </c:pt>
                <c:pt idx="11">
                  <c:v>27</c:v>
                </c:pt>
                <c:pt idx="12">
                  <c:v>29</c:v>
                </c:pt>
              </c:numCache>
            </c:numRef>
          </c:cat>
          <c:val>
            <c:numRef>
              <c:f>AGO!$B$10:$N$10</c:f>
              <c:numCache>
                <c:formatCode>0.00</c:formatCode>
                <c:ptCount val="13"/>
                <c:pt idx="0">
                  <c:v>95</c:v>
                </c:pt>
                <c:pt idx="1">
                  <c:v>85</c:v>
                </c:pt>
                <c:pt idx="2">
                  <c:v>85</c:v>
                </c:pt>
                <c:pt idx="3">
                  <c:v>85</c:v>
                </c:pt>
                <c:pt idx="4">
                  <c:v>85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85</c:v>
                </c:pt>
                <c:pt idx="10">
                  <c:v>85</c:v>
                </c:pt>
                <c:pt idx="11">
                  <c:v>85</c:v>
                </c:pt>
                <c:pt idx="12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C3-40FD-A8CB-574BDCDF1E35}"/>
            </c:ext>
          </c:extLst>
        </c:ser>
        <c:ser>
          <c:idx val="2"/>
          <c:order val="2"/>
          <c:tx>
            <c:strRef>
              <c:f>AGO!$A$11</c:f>
              <c:strCache>
                <c:ptCount val="1"/>
                <c:pt idx="0">
                  <c:v>MOCHE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AGO!$B$7:$N$7</c:f>
              <c:numCache>
                <c:formatCode>General</c:formatCode>
                <c:ptCount val="13"/>
                <c:pt idx="0">
                  <c:v>1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11</c:v>
                </c:pt>
                <c:pt idx="5">
                  <c:v>13</c:v>
                </c:pt>
                <c:pt idx="6">
                  <c:v>15</c:v>
                </c:pt>
                <c:pt idx="7">
                  <c:v>18</c:v>
                </c:pt>
                <c:pt idx="8">
                  <c:v>20</c:v>
                </c:pt>
                <c:pt idx="9">
                  <c:v>22</c:v>
                </c:pt>
                <c:pt idx="10">
                  <c:v>25</c:v>
                </c:pt>
                <c:pt idx="11">
                  <c:v>27</c:v>
                </c:pt>
                <c:pt idx="12">
                  <c:v>29</c:v>
                </c:pt>
              </c:numCache>
            </c:numRef>
          </c:cat>
          <c:val>
            <c:numRef>
              <c:f>AGO!$B$11:$N$11</c:f>
              <c:numCache>
                <c:formatCode>0.00</c:formatCode>
                <c:ptCount val="13"/>
                <c:pt idx="0">
                  <c:v>92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F7-4FAA-A849-18A74836958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0188416"/>
        <c:axId val="90190208"/>
      </c:barChart>
      <c:catAx>
        <c:axId val="90188416"/>
        <c:scaling>
          <c:orientation val="minMax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s-PE"/>
          </a:p>
        </c:txPr>
        <c:crossAx val="901902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0190208"/>
        <c:scaling>
          <c:orientation val="minMax"/>
          <c:max val="190"/>
          <c:min val="1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s-PE"/>
          </a:p>
        </c:txPr>
        <c:crossAx val="90188416"/>
        <c:crosses val="autoZero"/>
        <c:crossBetween val="between"/>
        <c:majorUnit val="10"/>
        <c:minorUnit val="1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lang="es-PE"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</c:legendEntry>
      <c:legendEntry>
        <c:idx val="1"/>
        <c:txPr>
          <a:bodyPr/>
          <a:lstStyle/>
          <a:p>
            <a:pPr>
              <a:defRPr lang="es-PE"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</c:legendEntry>
      <c:layout>
        <c:manualLayout>
          <c:xMode val="edge"/>
          <c:yMode val="edge"/>
          <c:x val="0.30935320181751474"/>
          <c:y val="0.12245894882974338"/>
          <c:w val="0.40399458132249605"/>
          <c:h val="9.5171905164746967E-2"/>
        </c:manualLayout>
      </c:layout>
      <c:overlay val="0"/>
      <c:txPr>
        <a:bodyPr/>
        <a:lstStyle/>
        <a:p>
          <a:pPr>
            <a:defRPr lang="es-PE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legend>
    <c:plotVisOnly val="0"/>
    <c:dispBlanksAs val="gap"/>
    <c:showDLblsOverMax val="0"/>
  </c:chart>
  <c:spPr>
    <a:solidFill>
      <a:schemeClr val="bg2">
        <a:lumMod val="75000"/>
      </a:schemeClr>
    </a:solidFill>
    <a:ln w="12700">
      <a:solidFill>
        <a:srgbClr val="0000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122" r="0.75000000000000122" t="1" header="0.49212598450000056" footer="0.4921259845000005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13</xdr:row>
      <xdr:rowOff>142875</xdr:rowOff>
    </xdr:from>
    <xdr:to>
      <xdr:col>13</xdr:col>
      <xdr:colOff>419100</xdr:colOff>
      <xdr:row>33</xdr:row>
      <xdr:rowOff>57150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D9601634-2D53-4127-A598-24637FE310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15</xdr:row>
      <xdr:rowOff>28575</xdr:rowOff>
    </xdr:from>
    <xdr:to>
      <xdr:col>15</xdr:col>
      <xdr:colOff>676275</xdr:colOff>
      <xdr:row>31</xdr:row>
      <xdr:rowOff>142875</xdr:rowOff>
    </xdr:to>
    <xdr:graphicFrame macro="">
      <xdr:nvGraphicFramePr>
        <xdr:cNvPr id="17409" name="Chart 1">
          <a:extLst>
            <a:ext uri="{FF2B5EF4-FFF2-40B4-BE49-F238E27FC236}">
              <a16:creationId xmlns:a16="http://schemas.microsoft.com/office/drawing/2014/main" id="{00000000-0008-0000-1500-000001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14</xdr:row>
      <xdr:rowOff>104775</xdr:rowOff>
    </xdr:from>
    <xdr:to>
      <xdr:col>14</xdr:col>
      <xdr:colOff>704850</xdr:colOff>
      <xdr:row>33</xdr:row>
      <xdr:rowOff>0</xdr:rowOff>
    </xdr:to>
    <xdr:graphicFrame macro="">
      <xdr:nvGraphicFramePr>
        <xdr:cNvPr id="18433" name="Chart 1">
          <a:extLst>
            <a:ext uri="{FF2B5EF4-FFF2-40B4-BE49-F238E27FC236}">
              <a16:creationId xmlns:a16="http://schemas.microsoft.com/office/drawing/2014/main" id="{00000000-0008-0000-1600-0000014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13</xdr:row>
      <xdr:rowOff>104775</xdr:rowOff>
    </xdr:from>
    <xdr:to>
      <xdr:col>16</xdr:col>
      <xdr:colOff>190500</xdr:colOff>
      <xdr:row>34</xdr:row>
      <xdr:rowOff>76200</xdr:rowOff>
    </xdr:to>
    <xdr:graphicFrame macro="">
      <xdr:nvGraphicFramePr>
        <xdr:cNvPr id="19457" name="Chart 1">
          <a:extLst>
            <a:ext uri="{FF2B5EF4-FFF2-40B4-BE49-F238E27FC236}">
              <a16:creationId xmlns:a16="http://schemas.microsoft.com/office/drawing/2014/main" id="{00000000-0008-0000-1700-000001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15</xdr:row>
      <xdr:rowOff>0</xdr:rowOff>
    </xdr:from>
    <xdr:to>
      <xdr:col>15</xdr:col>
      <xdr:colOff>276225</xdr:colOff>
      <xdr:row>31</xdr:row>
      <xdr:rowOff>28575</xdr:rowOff>
    </xdr:to>
    <xdr:graphicFrame macro="">
      <xdr:nvGraphicFramePr>
        <xdr:cNvPr id="20481" name="Chart 1">
          <a:extLst>
            <a:ext uri="{FF2B5EF4-FFF2-40B4-BE49-F238E27FC236}">
              <a16:creationId xmlns:a16="http://schemas.microsoft.com/office/drawing/2014/main" id="{00000000-0008-0000-1800-0000015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12</xdr:row>
      <xdr:rowOff>47625</xdr:rowOff>
    </xdr:from>
    <xdr:to>
      <xdr:col>13</xdr:col>
      <xdr:colOff>352425</xdr:colOff>
      <xdr:row>31</xdr:row>
      <xdr:rowOff>123825</xdr:rowOff>
    </xdr:to>
    <xdr:graphicFrame macro="">
      <xdr:nvGraphicFramePr>
        <xdr:cNvPr id="21505" name="2 Gráfico">
          <a:extLst>
            <a:ext uri="{FF2B5EF4-FFF2-40B4-BE49-F238E27FC236}">
              <a16:creationId xmlns:a16="http://schemas.microsoft.com/office/drawing/2014/main" id="{00000000-0008-0000-1A00-000001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13</xdr:row>
      <xdr:rowOff>133350</xdr:rowOff>
    </xdr:from>
    <xdr:to>
      <xdr:col>13</xdr:col>
      <xdr:colOff>447675</xdr:colOff>
      <xdr:row>40</xdr:row>
      <xdr:rowOff>142875</xdr:rowOff>
    </xdr:to>
    <xdr:graphicFrame macro="">
      <xdr:nvGraphicFramePr>
        <xdr:cNvPr id="22529" name="2 Gráfico">
          <a:extLst>
            <a:ext uri="{FF2B5EF4-FFF2-40B4-BE49-F238E27FC236}">
              <a16:creationId xmlns:a16="http://schemas.microsoft.com/office/drawing/2014/main" id="{00000000-0008-0000-1B00-0000015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15</xdr:row>
      <xdr:rowOff>114300</xdr:rowOff>
    </xdr:from>
    <xdr:to>
      <xdr:col>16</xdr:col>
      <xdr:colOff>295275</xdr:colOff>
      <xdr:row>31</xdr:row>
      <xdr:rowOff>142875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D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12</xdr:row>
      <xdr:rowOff>57150</xdr:rowOff>
    </xdr:from>
    <xdr:to>
      <xdr:col>14</xdr:col>
      <xdr:colOff>742950</xdr:colOff>
      <xdr:row>28</xdr:row>
      <xdr:rowOff>85725</xdr:rowOff>
    </xdr:to>
    <xdr:graphicFrame macro="">
      <xdr:nvGraphicFramePr>
        <xdr:cNvPr id="10241" name="Chart 1">
          <a:extLst>
            <a:ext uri="{FF2B5EF4-FFF2-40B4-BE49-F238E27FC236}">
              <a16:creationId xmlns:a16="http://schemas.microsoft.com/office/drawing/2014/main" id="{00000000-0008-0000-0E00-000001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13</xdr:row>
      <xdr:rowOff>161482</xdr:rowOff>
    </xdr:from>
    <xdr:to>
      <xdr:col>19</xdr:col>
      <xdr:colOff>88605</xdr:colOff>
      <xdr:row>39</xdr:row>
      <xdr:rowOff>99680</xdr:rowOff>
    </xdr:to>
    <xdr:graphicFrame macro="">
      <xdr:nvGraphicFramePr>
        <xdr:cNvPr id="11265" name="Chart 1">
          <a:extLst>
            <a:ext uri="{FF2B5EF4-FFF2-40B4-BE49-F238E27FC236}">
              <a16:creationId xmlns:a16="http://schemas.microsoft.com/office/drawing/2014/main" id="{00000000-0008-0000-0F00-000001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11</xdr:row>
      <xdr:rowOff>104774</xdr:rowOff>
    </xdr:from>
    <xdr:to>
      <xdr:col>16</xdr:col>
      <xdr:colOff>333375</xdr:colOff>
      <xdr:row>36</xdr:row>
      <xdr:rowOff>9524</xdr:rowOff>
    </xdr:to>
    <xdr:graphicFrame macro="">
      <xdr:nvGraphicFramePr>
        <xdr:cNvPr id="12289" name="Chart 1">
          <a:extLst>
            <a:ext uri="{FF2B5EF4-FFF2-40B4-BE49-F238E27FC236}">
              <a16:creationId xmlns:a16="http://schemas.microsoft.com/office/drawing/2014/main" id="{00000000-0008-0000-1000-000001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781049</xdr:colOff>
      <xdr:row>13</xdr:row>
      <xdr:rowOff>28575</xdr:rowOff>
    </xdr:from>
    <xdr:to>
      <xdr:col>17</xdr:col>
      <xdr:colOff>85724</xdr:colOff>
      <xdr:row>33</xdr:row>
      <xdr:rowOff>133350</xdr:rowOff>
    </xdr:to>
    <xdr:graphicFrame macro="">
      <xdr:nvGraphicFramePr>
        <xdr:cNvPr id="13313" name="Chart 1">
          <a:extLst>
            <a:ext uri="{FF2B5EF4-FFF2-40B4-BE49-F238E27FC236}">
              <a16:creationId xmlns:a16="http://schemas.microsoft.com/office/drawing/2014/main" id="{00000000-0008-0000-1100-000001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13</xdr:row>
      <xdr:rowOff>57150</xdr:rowOff>
    </xdr:from>
    <xdr:to>
      <xdr:col>17</xdr:col>
      <xdr:colOff>323850</xdr:colOff>
      <xdr:row>33</xdr:row>
      <xdr:rowOff>76200</xdr:rowOff>
    </xdr:to>
    <xdr:graphicFrame macro="">
      <xdr:nvGraphicFramePr>
        <xdr:cNvPr id="14337" name="Chart 1">
          <a:extLst>
            <a:ext uri="{FF2B5EF4-FFF2-40B4-BE49-F238E27FC236}">
              <a16:creationId xmlns:a16="http://schemas.microsoft.com/office/drawing/2014/main" id="{00000000-0008-0000-1200-000001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15</xdr:row>
      <xdr:rowOff>66676</xdr:rowOff>
    </xdr:from>
    <xdr:to>
      <xdr:col>18</xdr:col>
      <xdr:colOff>333375</xdr:colOff>
      <xdr:row>35</xdr:row>
      <xdr:rowOff>28576</xdr:rowOff>
    </xdr:to>
    <xdr:graphicFrame macro="">
      <xdr:nvGraphicFramePr>
        <xdr:cNvPr id="15361" name="2 Gráfico">
          <a:extLst>
            <a:ext uri="{FF2B5EF4-FFF2-40B4-BE49-F238E27FC236}">
              <a16:creationId xmlns:a16="http://schemas.microsoft.com/office/drawing/2014/main" id="{00000000-0008-0000-1300-0000013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12</xdr:row>
      <xdr:rowOff>133350</xdr:rowOff>
    </xdr:from>
    <xdr:to>
      <xdr:col>16</xdr:col>
      <xdr:colOff>733425</xdr:colOff>
      <xdr:row>34</xdr:row>
      <xdr:rowOff>19050</xdr:rowOff>
    </xdr:to>
    <xdr:graphicFrame macro="">
      <xdr:nvGraphicFramePr>
        <xdr:cNvPr id="16385" name="Chart 1">
          <a:extLst>
            <a:ext uri="{FF2B5EF4-FFF2-40B4-BE49-F238E27FC236}">
              <a16:creationId xmlns:a16="http://schemas.microsoft.com/office/drawing/2014/main" id="{00000000-0008-0000-1400-0000014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"/>
  <sheetViews>
    <sheetView topLeftCell="A16" workbookViewId="0">
      <selection activeCell="E35" sqref="E35:E36"/>
    </sheetView>
  </sheetViews>
  <sheetFormatPr baseColWidth="10" defaultRowHeight="12.75" x14ac:dyDescent="0.2"/>
  <cols>
    <col min="1" max="4" width="10.28515625" customWidth="1"/>
    <col min="5" max="5" width="11.7109375" customWidth="1"/>
    <col min="6" max="6" width="8.140625" customWidth="1"/>
    <col min="7" max="9" width="10.28515625" customWidth="1"/>
    <col min="10" max="10" width="7.28515625" customWidth="1"/>
    <col min="11" max="11" width="7.5703125" customWidth="1"/>
    <col min="12" max="12" width="6.85546875" customWidth="1"/>
    <col min="13" max="13" width="6.28515625" customWidth="1"/>
    <col min="14" max="14" width="7" customWidth="1"/>
    <col min="15" max="15" width="8" customWidth="1"/>
    <col min="19" max="19" width="12.28515625" bestFit="1" customWidth="1"/>
  </cols>
  <sheetData>
    <row r="1" spans="1:18" ht="13.5" thickBot="1" x14ac:dyDescent="0.25">
      <c r="A1" s="8" t="s">
        <v>0</v>
      </c>
      <c r="B1" s="9" t="s">
        <v>71</v>
      </c>
      <c r="C1" s="9" t="s">
        <v>72</v>
      </c>
      <c r="D1" s="9" t="s">
        <v>73</v>
      </c>
      <c r="E1" s="16" t="s">
        <v>74</v>
      </c>
      <c r="F1" s="9" t="s">
        <v>75</v>
      </c>
      <c r="G1" s="9" t="s">
        <v>76</v>
      </c>
      <c r="H1" s="9" t="s">
        <v>77</v>
      </c>
      <c r="I1" s="16" t="s">
        <v>78</v>
      </c>
      <c r="J1" s="23" t="s">
        <v>79</v>
      </c>
      <c r="K1" s="22" t="s">
        <v>80</v>
      </c>
      <c r="L1" s="22" t="s">
        <v>81</v>
      </c>
      <c r="M1" s="24" t="s">
        <v>82</v>
      </c>
      <c r="N1" s="16" t="s">
        <v>83</v>
      </c>
      <c r="O1" s="19" t="s">
        <v>7</v>
      </c>
    </row>
    <row r="2" spans="1:18" ht="13.5" thickBot="1" x14ac:dyDescent="0.25">
      <c r="A2" s="14" t="s">
        <v>33</v>
      </c>
      <c r="B2" s="14">
        <v>2006</v>
      </c>
      <c r="C2" s="15">
        <v>75</v>
      </c>
      <c r="D2" s="15">
        <v>80</v>
      </c>
      <c r="E2" s="15">
        <v>80</v>
      </c>
      <c r="F2" s="15">
        <v>110</v>
      </c>
      <c r="G2" s="15">
        <v>110</v>
      </c>
      <c r="H2" s="15">
        <v>120</v>
      </c>
      <c r="I2" s="15">
        <v>100</v>
      </c>
      <c r="J2" s="15">
        <v>100</v>
      </c>
      <c r="K2" s="15">
        <v>60</v>
      </c>
      <c r="L2" s="15">
        <v>60</v>
      </c>
      <c r="M2" s="15">
        <v>55</v>
      </c>
      <c r="N2" s="15">
        <v>50</v>
      </c>
      <c r="O2" s="27">
        <v>83.333333333333329</v>
      </c>
      <c r="Q2" s="7"/>
      <c r="R2" s="7"/>
    </row>
    <row r="3" spans="1:18" ht="13.5" thickBot="1" x14ac:dyDescent="0.25">
      <c r="A3" s="14" t="s">
        <v>33</v>
      </c>
      <c r="B3" s="14">
        <v>2007</v>
      </c>
      <c r="C3" s="15">
        <v>78</v>
      </c>
      <c r="D3" s="15">
        <v>70</v>
      </c>
      <c r="E3" s="15">
        <v>70</v>
      </c>
      <c r="F3" s="15">
        <v>60</v>
      </c>
      <c r="G3" s="15">
        <v>55</v>
      </c>
      <c r="H3" s="15">
        <v>55</v>
      </c>
      <c r="I3" s="15">
        <v>60</v>
      </c>
      <c r="J3" s="15">
        <v>65</v>
      </c>
      <c r="K3" s="15">
        <v>60</v>
      </c>
      <c r="L3" s="15">
        <v>62</v>
      </c>
      <c r="M3" s="15">
        <v>50</v>
      </c>
      <c r="N3" s="15">
        <v>55</v>
      </c>
      <c r="O3" s="27">
        <v>61.666666666666664</v>
      </c>
      <c r="Q3" s="7"/>
      <c r="R3" s="7"/>
    </row>
    <row r="4" spans="1:18" ht="13.5" thickBot="1" x14ac:dyDescent="0.25">
      <c r="A4" s="14" t="s">
        <v>33</v>
      </c>
      <c r="B4" s="14">
        <v>2008</v>
      </c>
      <c r="C4" s="15">
        <v>50</v>
      </c>
      <c r="D4" s="15">
        <v>55</v>
      </c>
      <c r="E4" s="15">
        <v>50</v>
      </c>
      <c r="F4" s="15">
        <v>60</v>
      </c>
      <c r="G4" s="15">
        <v>55</v>
      </c>
      <c r="H4" s="15">
        <v>40</v>
      </c>
      <c r="I4" s="15">
        <v>35</v>
      </c>
      <c r="J4" s="15">
        <v>45</v>
      </c>
      <c r="K4" s="15">
        <v>47</v>
      </c>
      <c r="L4" s="15">
        <v>47</v>
      </c>
      <c r="M4" s="15">
        <v>45</v>
      </c>
      <c r="N4" s="15">
        <v>45</v>
      </c>
      <c r="O4" s="27">
        <v>47.833333333333336</v>
      </c>
      <c r="Q4" s="7"/>
      <c r="R4" s="7"/>
    </row>
    <row r="5" spans="1:18" ht="13.5" thickBot="1" x14ac:dyDescent="0.25">
      <c r="A5" s="14" t="s">
        <v>33</v>
      </c>
      <c r="B5" s="14">
        <v>2009</v>
      </c>
      <c r="C5" s="15">
        <v>55</v>
      </c>
      <c r="D5" s="15">
        <v>52</v>
      </c>
      <c r="E5" s="15">
        <v>50</v>
      </c>
      <c r="F5" s="15">
        <v>50</v>
      </c>
      <c r="G5" s="15">
        <v>55</v>
      </c>
      <c r="H5" s="15">
        <v>55</v>
      </c>
      <c r="I5" s="15"/>
      <c r="J5" s="15"/>
      <c r="K5" s="15"/>
      <c r="L5" s="15"/>
      <c r="M5" s="15"/>
      <c r="N5" s="15"/>
      <c r="O5" s="27">
        <v>52.833333333333336</v>
      </c>
      <c r="Q5" s="7"/>
      <c r="R5" s="7"/>
    </row>
    <row r="6" spans="1:18" ht="13.5" thickBot="1" x14ac:dyDescent="0.25">
      <c r="A6" s="14" t="s">
        <v>4</v>
      </c>
      <c r="B6" s="14">
        <v>2009</v>
      </c>
      <c r="C6" s="15"/>
      <c r="D6" s="15"/>
      <c r="E6" s="15"/>
      <c r="F6" s="15"/>
      <c r="G6" s="15"/>
      <c r="H6" s="15"/>
      <c r="I6" s="15"/>
      <c r="J6" s="15">
        <v>67</v>
      </c>
      <c r="K6" s="15">
        <v>71.769230769230774</v>
      </c>
      <c r="L6" s="15">
        <v>73.666666666666671</v>
      </c>
      <c r="M6" s="15">
        <v>75</v>
      </c>
      <c r="N6" s="15">
        <v>75.416666666666671</v>
      </c>
      <c r="O6" s="27">
        <f>IF(ISERROR(AVERAGE(C6:N6)),"",AVERAGE(C6:N6))</f>
        <v>72.570512820512832</v>
      </c>
      <c r="Q6" s="7"/>
      <c r="R6" s="7"/>
    </row>
    <row r="7" spans="1:18" ht="13.5" thickBot="1" x14ac:dyDescent="0.25">
      <c r="A7" s="14" t="s">
        <v>4</v>
      </c>
      <c r="B7" s="14">
        <v>2010</v>
      </c>
      <c r="C7" s="15">
        <v>78.166666666666671</v>
      </c>
      <c r="D7" s="15">
        <v>88.666666666666671</v>
      </c>
      <c r="E7" s="15">
        <v>96.357142857142861</v>
      </c>
      <c r="F7" s="15">
        <v>107.91666666666667</v>
      </c>
      <c r="G7" s="15">
        <v>104.23076923076923</v>
      </c>
      <c r="H7" s="15">
        <v>90.461538461538467</v>
      </c>
      <c r="I7" s="15">
        <v>86.92307692307692</v>
      </c>
      <c r="J7" s="15">
        <v>83.083333333333329</v>
      </c>
      <c r="K7" s="15">
        <v>79.384615384615387</v>
      </c>
      <c r="L7" s="15">
        <v>84.230769230769226</v>
      </c>
      <c r="M7" s="15">
        <v>101.66666666666667</v>
      </c>
      <c r="N7" s="15">
        <v>97.416666666666671</v>
      </c>
      <c r="O7" s="27">
        <v>91.542048229548229</v>
      </c>
      <c r="Q7" s="7"/>
      <c r="R7" s="7"/>
    </row>
    <row r="8" spans="1:18" ht="13.5" thickBot="1" x14ac:dyDescent="0.25">
      <c r="A8" s="14" t="s">
        <v>4</v>
      </c>
      <c r="B8" s="14">
        <v>2011</v>
      </c>
      <c r="C8" s="15">
        <v>105.92307692307692</v>
      </c>
      <c r="D8" s="15">
        <v>109</v>
      </c>
      <c r="E8" s="15">
        <v>118.46153846153847</v>
      </c>
      <c r="F8" s="15">
        <v>120</v>
      </c>
      <c r="G8" s="15">
        <v>120</v>
      </c>
      <c r="H8" s="15">
        <v>120</v>
      </c>
      <c r="I8" s="15">
        <v>121.5</v>
      </c>
      <c r="J8" s="15">
        <v>123.92857142857143</v>
      </c>
      <c r="K8" s="15">
        <v>125.76923076923077</v>
      </c>
      <c r="L8" s="15">
        <v>126</v>
      </c>
      <c r="M8" s="15">
        <v>126</v>
      </c>
      <c r="N8" s="15">
        <v>125.61538461538461</v>
      </c>
      <c r="O8" s="27">
        <f t="shared" ref="O8:O15" si="0">IF(ISERROR(AVERAGE(C8:N8)),"",AVERAGE(C8:N8))</f>
        <v>120.18315018315018</v>
      </c>
      <c r="Q8" s="7"/>
      <c r="R8" s="7"/>
    </row>
    <row r="9" spans="1:18" ht="13.5" thickBot="1" x14ac:dyDescent="0.25">
      <c r="A9" s="14" t="s">
        <v>5</v>
      </c>
      <c r="B9" s="14">
        <v>2011</v>
      </c>
      <c r="C9" s="15"/>
      <c r="D9" s="15"/>
      <c r="E9" s="15"/>
      <c r="F9" s="15">
        <v>126.25</v>
      </c>
      <c r="G9" s="15">
        <v>127.92307692307692</v>
      </c>
      <c r="H9" s="15">
        <v>120.625</v>
      </c>
      <c r="I9" s="15">
        <v>121.5</v>
      </c>
      <c r="J9" s="15">
        <v>127.92857142857143</v>
      </c>
      <c r="K9" s="15">
        <v>130</v>
      </c>
      <c r="L9" s="15">
        <v>130.76923076923077</v>
      </c>
      <c r="M9" s="15">
        <v>130</v>
      </c>
      <c r="N9" s="15">
        <v>130</v>
      </c>
      <c r="O9" s="27">
        <f t="shared" si="0"/>
        <v>127.22176434676436</v>
      </c>
      <c r="Q9" s="7"/>
      <c r="R9" s="7"/>
    </row>
    <row r="10" spans="1:18" ht="13.5" thickBot="1" x14ac:dyDescent="0.25">
      <c r="A10" s="14" t="s">
        <v>4</v>
      </c>
      <c r="B10" s="14">
        <v>2012</v>
      </c>
      <c r="C10" s="15">
        <v>125</v>
      </c>
      <c r="D10" s="15">
        <v>125</v>
      </c>
      <c r="E10" s="15">
        <v>125</v>
      </c>
      <c r="F10" s="15">
        <v>126.90909090909091</v>
      </c>
      <c r="G10" s="15">
        <v>128</v>
      </c>
      <c r="H10" s="15">
        <v>127.53846153846153</v>
      </c>
      <c r="I10" s="15">
        <v>124.69230769230769</v>
      </c>
      <c r="J10" s="15">
        <v>125.57142857142857</v>
      </c>
      <c r="K10" s="15">
        <v>109.58333333333333</v>
      </c>
      <c r="L10" s="15">
        <v>104.76923076923077</v>
      </c>
      <c r="M10" s="15">
        <v>77.166666666666671</v>
      </c>
      <c r="N10" s="15">
        <v>77.916666666666671</v>
      </c>
      <c r="O10" s="27">
        <f t="shared" si="0"/>
        <v>114.76226551226551</v>
      </c>
      <c r="Q10" s="7"/>
      <c r="R10" s="7"/>
    </row>
    <row r="11" spans="1:18" ht="13.5" thickBot="1" x14ac:dyDescent="0.25">
      <c r="A11" s="14" t="s">
        <v>5</v>
      </c>
      <c r="B11" s="14">
        <v>2012</v>
      </c>
      <c r="C11" s="15">
        <v>131.81818181818181</v>
      </c>
      <c r="D11" s="15">
        <v>135</v>
      </c>
      <c r="E11" s="15">
        <v>135</v>
      </c>
      <c r="F11" s="15">
        <v>135</v>
      </c>
      <c r="G11" s="15">
        <v>135</v>
      </c>
      <c r="H11" s="15">
        <v>134.76923076923077</v>
      </c>
      <c r="I11" s="15">
        <v>133.46153846153845</v>
      </c>
      <c r="J11" s="15">
        <v>135</v>
      </c>
      <c r="K11" s="15">
        <v>119.16666666666667</v>
      </c>
      <c r="L11" s="15">
        <v>90</v>
      </c>
      <c r="M11" s="15">
        <v>71.538461538461533</v>
      </c>
      <c r="N11" s="15">
        <v>56.666666666666664</v>
      </c>
      <c r="O11" s="27">
        <f t="shared" si="0"/>
        <v>117.70172882672883</v>
      </c>
      <c r="Q11" s="7"/>
      <c r="R11" s="7"/>
    </row>
    <row r="12" spans="1:18" ht="13.5" thickBot="1" x14ac:dyDescent="0.25">
      <c r="A12" s="14" t="s">
        <v>4</v>
      </c>
      <c r="B12" s="14">
        <v>2013</v>
      </c>
      <c r="C12" s="15">
        <v>66.15384615384616</v>
      </c>
      <c r="D12" s="15">
        <v>61.333333333333336</v>
      </c>
      <c r="E12" s="15">
        <v>61.153846153846153</v>
      </c>
      <c r="F12" s="15">
        <v>53.07692307692308</v>
      </c>
      <c r="G12" s="15">
        <v>53.153846153846153</v>
      </c>
      <c r="H12" s="15">
        <v>53.166666666666664</v>
      </c>
      <c r="I12" s="15">
        <v>52.92307692307692</v>
      </c>
      <c r="J12" s="15">
        <v>50.75</v>
      </c>
      <c r="K12" s="15">
        <v>50.615384615384613</v>
      </c>
      <c r="L12" s="15">
        <v>45.384615384615387</v>
      </c>
      <c r="M12" s="15">
        <v>46.5</v>
      </c>
      <c r="N12" s="15">
        <v>51.230769230769234</v>
      </c>
      <c r="O12" s="27">
        <f t="shared" si="0"/>
        <v>53.786858974358978</v>
      </c>
      <c r="Q12" s="7"/>
      <c r="R12" s="7"/>
    </row>
    <row r="13" spans="1:18" ht="13.5" thickBot="1" x14ac:dyDescent="0.25">
      <c r="A13" s="14" t="s">
        <v>5</v>
      </c>
      <c r="B13" s="14">
        <v>2013</v>
      </c>
      <c r="C13" s="15">
        <v>45</v>
      </c>
      <c r="D13" s="15">
        <v>55</v>
      </c>
      <c r="E13" s="15">
        <v>50</v>
      </c>
      <c r="F13" s="15">
        <v>48.200782268578891</v>
      </c>
      <c r="G13" s="15">
        <v>59.322033898305101</v>
      </c>
      <c r="H13" s="15">
        <v>59.322033898305101</v>
      </c>
      <c r="I13" s="15">
        <v>55.178461538461534</v>
      </c>
      <c r="J13" s="15">
        <v>51.416666666666664</v>
      </c>
      <c r="K13" s="15">
        <v>51.03846153846154</v>
      </c>
      <c r="L13" s="15">
        <v>50.92307692307692</v>
      </c>
      <c r="M13" s="15">
        <v>55.5</v>
      </c>
      <c r="N13" s="15">
        <v>62.384615384615387</v>
      </c>
      <c r="O13" s="27">
        <f t="shared" si="0"/>
        <v>53.607177676372601</v>
      </c>
      <c r="Q13" s="7"/>
      <c r="R13" s="7"/>
    </row>
    <row r="14" spans="1:18" ht="13.5" thickBot="1" x14ac:dyDescent="0.25">
      <c r="A14" s="14" t="s">
        <v>4</v>
      </c>
      <c r="B14" s="14">
        <v>2014</v>
      </c>
      <c r="C14" s="15">
        <v>49.153846153846153</v>
      </c>
      <c r="D14" s="15">
        <v>53.333333333333336</v>
      </c>
      <c r="E14" s="15">
        <v>48.846153846153847</v>
      </c>
      <c r="F14" s="15">
        <v>50</v>
      </c>
      <c r="G14" s="15">
        <v>50.46153846153846</v>
      </c>
      <c r="H14" s="15">
        <v>50.307692307692307</v>
      </c>
      <c r="I14" s="15">
        <v>57.07692307692308</v>
      </c>
      <c r="J14" s="15">
        <v>58</v>
      </c>
      <c r="K14" s="15">
        <v>64.07692307692308</v>
      </c>
      <c r="L14" s="15">
        <v>71</v>
      </c>
      <c r="M14" s="15">
        <v>68.769230769230774</v>
      </c>
      <c r="N14" s="15">
        <v>71.769230769230774</v>
      </c>
      <c r="O14" s="27">
        <f t="shared" si="0"/>
        <v>57.732905982905983</v>
      </c>
      <c r="Q14" s="7"/>
      <c r="R14" s="7"/>
    </row>
    <row r="15" spans="1:18" ht="13.5" thickBot="1" x14ac:dyDescent="0.25">
      <c r="A15" s="14" t="s">
        <v>5</v>
      </c>
      <c r="B15" s="14">
        <v>2014</v>
      </c>
      <c r="C15" s="15">
        <v>61.090909090909093</v>
      </c>
      <c r="D15" s="15">
        <v>56.333333333333336</v>
      </c>
      <c r="E15" s="15">
        <v>47.692307692307693</v>
      </c>
      <c r="F15" s="15">
        <v>50</v>
      </c>
      <c r="G15" s="15">
        <v>50</v>
      </c>
      <c r="H15" s="15">
        <v>52</v>
      </c>
      <c r="I15" s="15">
        <v>52</v>
      </c>
      <c r="J15" s="15">
        <v>53.384615384615387</v>
      </c>
      <c r="K15" s="15">
        <v>66.615384615384613</v>
      </c>
      <c r="L15" s="15">
        <v>66.071428571428569</v>
      </c>
      <c r="M15" s="15">
        <v>60</v>
      </c>
      <c r="N15" s="15">
        <v>55.384615384615387</v>
      </c>
      <c r="O15" s="27">
        <f t="shared" si="0"/>
        <v>55.8810495060495</v>
      </c>
      <c r="Q15" s="7"/>
      <c r="R15" s="7"/>
    </row>
    <row r="16" spans="1:18" ht="13.5" thickBot="1" x14ac:dyDescent="0.25">
      <c r="A16" s="14" t="s">
        <v>4</v>
      </c>
      <c r="B16" s="14">
        <v>2015</v>
      </c>
      <c r="C16" s="15">
        <v>68.928571428571431</v>
      </c>
      <c r="D16" s="15">
        <v>70</v>
      </c>
      <c r="E16" s="15">
        <v>75.307692307692307</v>
      </c>
      <c r="F16" s="15">
        <v>76.038461538461533</v>
      </c>
      <c r="G16" s="15">
        <v>76.75</v>
      </c>
      <c r="H16" s="15">
        <v>94.230769230769226</v>
      </c>
      <c r="I16" s="15">
        <v>92.5</v>
      </c>
      <c r="J16" s="15">
        <v>94.214285714285708</v>
      </c>
      <c r="K16" s="15">
        <v>92.714285714285708</v>
      </c>
      <c r="L16" s="15">
        <v>90.230769230769226</v>
      </c>
      <c r="M16" s="15">
        <v>90.307692307692307</v>
      </c>
      <c r="N16" s="15">
        <v>95.2</v>
      </c>
      <c r="O16" s="27">
        <f>IF(ISERROR(AVERAGE(C16:N16)),"",AVERAGE(C16:N16))</f>
        <v>84.701877289377279</v>
      </c>
      <c r="Q16" s="7"/>
      <c r="R16" s="7"/>
    </row>
    <row r="17" spans="1:18" ht="13.5" thickBot="1" x14ac:dyDescent="0.25">
      <c r="A17" s="14" t="s">
        <v>5</v>
      </c>
      <c r="B17" s="14">
        <v>2015</v>
      </c>
      <c r="C17" s="15">
        <v>50.909090909090907</v>
      </c>
      <c r="D17" s="15">
        <v>70</v>
      </c>
      <c r="E17" s="15">
        <v>78.615384615384613</v>
      </c>
      <c r="F17" s="15">
        <v>81.15384615384616</v>
      </c>
      <c r="G17" s="15">
        <v>78.75</v>
      </c>
      <c r="H17" s="15">
        <v>91.769230769230774</v>
      </c>
      <c r="I17" s="15">
        <v>94.6875</v>
      </c>
      <c r="J17" s="15">
        <v>104.28571428571429</v>
      </c>
      <c r="K17" s="15">
        <v>95.642857142857139</v>
      </c>
      <c r="L17" s="15">
        <v>95.84615384615384</v>
      </c>
      <c r="M17" s="15">
        <v>98.538461538461533</v>
      </c>
      <c r="N17" s="15">
        <v>97</v>
      </c>
      <c r="O17" s="27">
        <f>IF(ISERROR(AVERAGE(C17:N17)),"",AVERAGE(C17:N17))</f>
        <v>86.433186605061607</v>
      </c>
      <c r="Q17" s="7"/>
      <c r="R17" s="7"/>
    </row>
    <row r="18" spans="1:18" ht="13.5" thickBot="1" x14ac:dyDescent="0.25">
      <c r="A18" s="14" t="s">
        <v>4</v>
      </c>
      <c r="B18" s="14">
        <v>2016</v>
      </c>
      <c r="C18" s="15">
        <v>94.666666666666671</v>
      </c>
      <c r="D18" s="15">
        <v>96.692307692307693</v>
      </c>
      <c r="E18" s="15">
        <v>91.07692307692308</v>
      </c>
      <c r="F18" s="15">
        <v>90.571428571428569</v>
      </c>
      <c r="G18" s="15">
        <v>97.230769230769226</v>
      </c>
      <c r="H18" s="15">
        <v>98.428571428571431</v>
      </c>
      <c r="I18" s="15">
        <v>98.666666666666671</v>
      </c>
      <c r="J18" s="15">
        <v>105.13333333333334</v>
      </c>
      <c r="K18" s="15">
        <v>106.53846153846153</v>
      </c>
      <c r="L18" s="15">
        <v>107.53846153846153</v>
      </c>
      <c r="M18" s="15">
        <v>98.538461538461533</v>
      </c>
      <c r="N18" s="15">
        <v>106.15384615384616</v>
      </c>
      <c r="O18" s="27">
        <f>IF(ISERROR(AVERAGE(C18:N18)),"",AVERAGE(C18:N18))</f>
        <v>99.269658119658118</v>
      </c>
      <c r="Q18" s="7"/>
      <c r="R18" s="7"/>
    </row>
    <row r="19" spans="1:18" ht="13.5" thickBot="1" x14ac:dyDescent="0.25">
      <c r="A19" s="14" t="s">
        <v>5</v>
      </c>
      <c r="B19" s="14">
        <v>2016</v>
      </c>
      <c r="C19" s="15">
        <v>100.45454545454545</v>
      </c>
      <c r="D19" s="15">
        <v>100</v>
      </c>
      <c r="E19" s="15">
        <v>100</v>
      </c>
      <c r="F19" s="15">
        <v>110</v>
      </c>
      <c r="G19" s="15">
        <v>109.61538461538461</v>
      </c>
      <c r="H19" s="15">
        <v>100</v>
      </c>
      <c r="I19" s="15">
        <v>109.16666666666667</v>
      </c>
      <c r="J19" s="15">
        <v>115</v>
      </c>
      <c r="K19" s="15">
        <v>120.46153846153847</v>
      </c>
      <c r="L19" s="15">
        <v>131.84615384615384</v>
      </c>
      <c r="M19" s="15">
        <v>98.538461538461533</v>
      </c>
      <c r="N19" s="15">
        <v>125.30769230769231</v>
      </c>
      <c r="O19" s="27">
        <f>IF(ISERROR(AVERAGE(C19:N19)),"",AVERAGE(C19:N19))</f>
        <v>110.03253690753689</v>
      </c>
      <c r="Q19" s="7"/>
      <c r="R19" s="7"/>
    </row>
    <row r="20" spans="1:18" ht="13.5" thickBot="1" x14ac:dyDescent="0.25">
      <c r="A20" s="14" t="s">
        <v>4</v>
      </c>
      <c r="B20" s="14">
        <v>2017</v>
      </c>
      <c r="C20" s="15">
        <v>111.42857142857143</v>
      </c>
      <c r="D20" s="15">
        <v>113.84615384615384</v>
      </c>
      <c r="E20" s="15">
        <v>116.42857142857143</v>
      </c>
      <c r="F20" s="15">
        <v>118.18181818181819</v>
      </c>
      <c r="G20" s="15">
        <v>124.69230769230769</v>
      </c>
      <c r="H20" s="15">
        <v>129.07692307692307</v>
      </c>
      <c r="I20" s="15">
        <v>117.36363636363636</v>
      </c>
      <c r="J20" s="15">
        <v>105.41666666666667</v>
      </c>
      <c r="K20" s="15">
        <v>90.111111111111114</v>
      </c>
      <c r="L20" s="15">
        <v>90.75</v>
      </c>
      <c r="M20" s="15">
        <v>98.538461538461533</v>
      </c>
      <c r="N20" s="15">
        <v>75.272727272727266</v>
      </c>
      <c r="O20" s="27">
        <v>106.54042947792948</v>
      </c>
      <c r="Q20" s="7"/>
      <c r="R20" s="7"/>
    </row>
    <row r="21" spans="1:18" ht="13.5" thickBot="1" x14ac:dyDescent="0.25">
      <c r="A21" s="14" t="s">
        <v>5</v>
      </c>
      <c r="B21" s="14">
        <v>2017</v>
      </c>
      <c r="C21" s="15">
        <v>135.45454545454547</v>
      </c>
      <c r="D21" s="15">
        <v>140</v>
      </c>
      <c r="E21" s="15">
        <v>145.71428571428572</v>
      </c>
      <c r="F21" s="15">
        <v>150</v>
      </c>
      <c r="G21" s="15">
        <v>150</v>
      </c>
      <c r="H21" s="15">
        <v>150</v>
      </c>
      <c r="I21" s="15">
        <v>132.72727272727272</v>
      </c>
      <c r="J21" s="15">
        <v>109.58333333333333</v>
      </c>
      <c r="K21" s="15">
        <v>98.888888888888886</v>
      </c>
      <c r="L21" s="15">
        <v>101.25</v>
      </c>
      <c r="M21" s="15">
        <v>98.538461538461533</v>
      </c>
      <c r="N21" s="15">
        <v>79.181818181818187</v>
      </c>
      <c r="O21" s="27">
        <v>122.60834535834537</v>
      </c>
      <c r="Q21" s="7"/>
      <c r="R21" s="7"/>
    </row>
    <row r="22" spans="1:18" ht="13.5" thickBot="1" x14ac:dyDescent="0.25">
      <c r="A22" s="14" t="s">
        <v>4</v>
      </c>
      <c r="B22" s="14">
        <v>2018</v>
      </c>
      <c r="C22" s="15">
        <v>78.07692307692308</v>
      </c>
      <c r="D22" s="15">
        <v>73.75</v>
      </c>
      <c r="E22" s="15">
        <v>79.230769230769226</v>
      </c>
      <c r="F22" s="15">
        <v>81.15384615384616</v>
      </c>
      <c r="G22" s="15">
        <v>82.307692307692307</v>
      </c>
      <c r="H22" s="15">
        <v>85.07692307692308</v>
      </c>
      <c r="I22" s="15">
        <v>84.818181818181813</v>
      </c>
      <c r="J22" s="15">
        <v>76.384615384615387</v>
      </c>
      <c r="K22" s="15">
        <v>70.5</v>
      </c>
      <c r="L22" s="15">
        <v>64</v>
      </c>
      <c r="M22" s="15">
        <v>98.538461538461533</v>
      </c>
      <c r="N22" s="15">
        <v>63.909090909090907</v>
      </c>
      <c r="O22" s="27">
        <v>75.297639860139853</v>
      </c>
      <c r="Q22" s="7"/>
      <c r="R22" s="7"/>
    </row>
    <row r="23" spans="1:18" ht="13.5" thickBot="1" x14ac:dyDescent="0.25">
      <c r="A23" s="14" t="s">
        <v>5</v>
      </c>
      <c r="B23" s="14">
        <v>2018</v>
      </c>
      <c r="C23" s="15">
        <v>73.227272727272734</v>
      </c>
      <c r="D23" s="15">
        <v>80.416666666666671</v>
      </c>
      <c r="E23" s="15">
        <v>88.461538461538467</v>
      </c>
      <c r="F23" s="15">
        <v>88.84615384615384</v>
      </c>
      <c r="G23" s="15">
        <v>88.692307692307693</v>
      </c>
      <c r="H23" s="15">
        <v>95.15384615384616</v>
      </c>
      <c r="I23" s="15">
        <v>90.909090909090907</v>
      </c>
      <c r="J23" s="15">
        <v>78.92307692307692</v>
      </c>
      <c r="K23" s="15">
        <v>75.5</v>
      </c>
      <c r="L23" s="15">
        <v>62.785714285714285</v>
      </c>
      <c r="M23" s="15">
        <v>98.538461538461533</v>
      </c>
      <c r="N23" s="15">
        <v>58.888888888888886</v>
      </c>
      <c r="O23" s="27">
        <v>78.438258500758508</v>
      </c>
      <c r="Q23" s="7"/>
      <c r="R23" s="7"/>
    </row>
    <row r="24" spans="1:18" ht="13.5" thickBot="1" x14ac:dyDescent="0.25">
      <c r="A24" s="14" t="s">
        <v>4</v>
      </c>
      <c r="B24" s="14">
        <v>2019</v>
      </c>
      <c r="C24" s="15">
        <v>62.230769230769234</v>
      </c>
      <c r="D24" s="15">
        <v>59.454545454545453</v>
      </c>
      <c r="E24" s="15">
        <v>57.692307692307693</v>
      </c>
      <c r="F24" s="15">
        <v>59.583333333333336</v>
      </c>
      <c r="G24" s="15">
        <v>60</v>
      </c>
      <c r="H24" s="15">
        <v>61.625</v>
      </c>
      <c r="I24" s="15">
        <v>61.090909090909093</v>
      </c>
      <c r="J24" s="15">
        <v>60.583333333333336</v>
      </c>
      <c r="K24" s="15">
        <v>59.615384615384613</v>
      </c>
      <c r="L24" s="15">
        <v>64</v>
      </c>
      <c r="M24" s="15">
        <v>98.538461538461533</v>
      </c>
      <c r="N24" s="15">
        <v>62</v>
      </c>
      <c r="O24" s="27">
        <v>61.072965229215235</v>
      </c>
      <c r="Q24" s="7"/>
      <c r="R24" s="7"/>
    </row>
    <row r="25" spans="1:18" ht="13.5" thickBot="1" x14ac:dyDescent="0.25">
      <c r="A25" s="14" t="s">
        <v>5</v>
      </c>
      <c r="B25" s="14">
        <v>2019</v>
      </c>
      <c r="C25" s="15">
        <v>55</v>
      </c>
      <c r="D25" s="15">
        <v>59.545454545454547</v>
      </c>
      <c r="E25" s="15">
        <v>49.53846153846154</v>
      </c>
      <c r="F25" s="15">
        <v>62.75</v>
      </c>
      <c r="G25" s="15">
        <v>60.846153846153847</v>
      </c>
      <c r="H25" s="15">
        <v>62</v>
      </c>
      <c r="I25" s="15">
        <v>64.13636363636364</v>
      </c>
      <c r="J25" s="15">
        <v>61.25</v>
      </c>
      <c r="K25" s="15">
        <v>61.692307692307693</v>
      </c>
      <c r="L25" s="15">
        <v>62.785714285714285</v>
      </c>
      <c r="M25" s="15">
        <v>98.538461538461533</v>
      </c>
      <c r="N25" s="15">
        <v>64</v>
      </c>
      <c r="O25" s="27">
        <v>60.470371295371301</v>
      </c>
      <c r="Q25" s="7"/>
      <c r="R25" s="7"/>
    </row>
    <row r="26" spans="1:18" ht="13.5" thickBot="1" x14ac:dyDescent="0.25">
      <c r="A26" s="14" t="s">
        <v>4</v>
      </c>
      <c r="B26" s="14">
        <v>2020</v>
      </c>
      <c r="C26" s="15">
        <v>66.84615384615384</v>
      </c>
      <c r="D26" s="15">
        <v>92.333333333333329</v>
      </c>
      <c r="E26" s="15">
        <v>92.15384615384616</v>
      </c>
      <c r="F26" s="15">
        <v>90</v>
      </c>
      <c r="G26" s="15">
        <v>107.58333333333333</v>
      </c>
      <c r="H26" s="15">
        <v>103</v>
      </c>
      <c r="I26" s="15">
        <v>102.2</v>
      </c>
      <c r="J26" s="15">
        <v>105.38461538461539</v>
      </c>
      <c r="K26" s="15">
        <v>101.15384615384616</v>
      </c>
      <c r="L26" s="15">
        <v>99.615384615384613</v>
      </c>
      <c r="M26" s="15">
        <v>98.538461538461533</v>
      </c>
      <c r="N26" s="15">
        <v>100</v>
      </c>
      <c r="O26" s="27">
        <v>96.689209401709419</v>
      </c>
      <c r="Q26" s="7"/>
      <c r="R26" s="7"/>
    </row>
    <row r="27" spans="1:18" ht="13.5" thickBot="1" x14ac:dyDescent="0.25">
      <c r="A27" s="14" t="s">
        <v>5</v>
      </c>
      <c r="B27" s="14">
        <v>2020</v>
      </c>
      <c r="C27" s="15">
        <v>64.818181818181813</v>
      </c>
      <c r="D27" s="15">
        <v>97.833333333333329</v>
      </c>
      <c r="E27" s="15">
        <v>99.076923076923094</v>
      </c>
      <c r="F27" s="15">
        <v>90.692307692307693</v>
      </c>
      <c r="G27" s="15">
        <v>103.75</v>
      </c>
      <c r="H27" s="15">
        <v>105.91666666666667</v>
      </c>
      <c r="I27" s="15">
        <v>112</v>
      </c>
      <c r="J27" s="15">
        <v>111.92307692307692</v>
      </c>
      <c r="K27" s="15">
        <v>107.15384615384616</v>
      </c>
      <c r="L27" s="15">
        <v>101.07692307692308</v>
      </c>
      <c r="M27" s="15">
        <v>98.538461538461533</v>
      </c>
      <c r="N27" s="15">
        <v>104.8</v>
      </c>
      <c r="O27" s="27">
        <v>100.39510489510489</v>
      </c>
      <c r="Q27" s="7"/>
      <c r="R27" s="7"/>
    </row>
    <row r="28" spans="1:18" ht="13.5" thickBot="1" x14ac:dyDescent="0.25">
      <c r="A28" s="14" t="s">
        <v>4</v>
      </c>
      <c r="B28" s="14">
        <v>2021</v>
      </c>
      <c r="C28" s="15">
        <v>100.41666666666667</v>
      </c>
      <c r="D28" s="15">
        <v>102.5</v>
      </c>
      <c r="E28" s="15">
        <v>110</v>
      </c>
      <c r="F28" s="15">
        <v>110</v>
      </c>
      <c r="G28" s="15">
        <v>113.84615384615384</v>
      </c>
      <c r="H28" s="15">
        <v>115</v>
      </c>
      <c r="I28" s="15">
        <v>115</v>
      </c>
      <c r="J28" s="15">
        <v>121.53846153846153</v>
      </c>
      <c r="K28" s="15">
        <v>124.23076923076923</v>
      </c>
      <c r="L28" s="15">
        <v>128.75</v>
      </c>
      <c r="M28" s="15">
        <v>98.538461538461533</v>
      </c>
      <c r="N28" s="15">
        <v>135.83333333333334</v>
      </c>
      <c r="O28" s="27">
        <v>117.50267094017094</v>
      </c>
      <c r="Q28" s="7"/>
      <c r="R28" s="7"/>
    </row>
    <row r="29" spans="1:18" ht="13.5" thickBot="1" x14ac:dyDescent="0.25">
      <c r="A29" s="14" t="s">
        <v>5</v>
      </c>
      <c r="B29" s="14">
        <v>2021</v>
      </c>
      <c r="C29" s="15">
        <v>108.18181818181819</v>
      </c>
      <c r="D29" s="15">
        <v>112.08333333333333</v>
      </c>
      <c r="E29" s="15">
        <v>114.28571428571429</v>
      </c>
      <c r="F29" s="15">
        <v>115.83333333333333</v>
      </c>
      <c r="G29" s="15">
        <v>119.61538461538461</v>
      </c>
      <c r="H29" s="15">
        <v>119.61538461538461</v>
      </c>
      <c r="I29" s="15">
        <v>128.46153846153845</v>
      </c>
      <c r="J29" s="15">
        <v>132.30769230769232</v>
      </c>
      <c r="K29" s="15">
        <v>130.69230769230768</v>
      </c>
      <c r="L29" s="15">
        <v>134.75</v>
      </c>
      <c r="M29" s="15">
        <v>98.538461538461533</v>
      </c>
      <c r="N29" s="15">
        <v>140.75</v>
      </c>
      <c r="O29" s="27">
        <v>124.72165334665334</v>
      </c>
      <c r="Q29" s="7"/>
      <c r="R29" s="7"/>
    </row>
    <row r="30" spans="1:18" ht="13.5" thickBot="1" x14ac:dyDescent="0.25">
      <c r="A30" s="14" t="s">
        <v>33</v>
      </c>
      <c r="B30" s="101">
        <v>2021</v>
      </c>
      <c r="C30" s="81">
        <v>105.63636363636364</v>
      </c>
      <c r="D30" s="81">
        <v>106.41666666666667</v>
      </c>
      <c r="E30" s="81">
        <v>115</v>
      </c>
      <c r="F30" s="81">
        <v>113.91666666666667</v>
      </c>
      <c r="G30" s="81">
        <v>120</v>
      </c>
      <c r="H30" s="81">
        <v>120</v>
      </c>
      <c r="I30" s="81">
        <v>130</v>
      </c>
      <c r="J30" s="81">
        <v>130</v>
      </c>
      <c r="K30" s="81">
        <v>129.23076923076923</v>
      </c>
      <c r="L30" s="81">
        <v>131.75</v>
      </c>
      <c r="M30" s="15">
        <v>98.538461538461533</v>
      </c>
      <c r="N30" s="81">
        <v>139.58333333333334</v>
      </c>
      <c r="O30" s="35">
        <v>123.46114996114996</v>
      </c>
      <c r="Q30" s="7"/>
      <c r="R30" s="7"/>
    </row>
    <row r="31" spans="1:18" ht="13.5" thickBot="1" x14ac:dyDescent="0.25">
      <c r="A31" s="14" t="s">
        <v>4</v>
      </c>
      <c r="B31" s="41">
        <v>2022</v>
      </c>
      <c r="C31" s="43">
        <v>140</v>
      </c>
      <c r="D31" s="43">
        <v>140</v>
      </c>
      <c r="E31" s="43">
        <v>146.15384615384616</v>
      </c>
      <c r="F31" s="43">
        <v>165.41666666666666</v>
      </c>
      <c r="G31" s="43">
        <v>165</v>
      </c>
      <c r="H31" s="43">
        <v>192.5</v>
      </c>
      <c r="I31" s="43">
        <v>200</v>
      </c>
      <c r="J31" s="43">
        <v>200</v>
      </c>
      <c r="K31" s="43">
        <v>195.38461538461539</v>
      </c>
      <c r="L31" s="43">
        <v>187.69230769230768</v>
      </c>
      <c r="M31" s="15">
        <v>98.538461538461533</v>
      </c>
      <c r="N31" s="43">
        <v>190</v>
      </c>
      <c r="O31" s="76">
        <v>175.37126068376065</v>
      </c>
      <c r="Q31" s="7"/>
      <c r="R31" s="7"/>
    </row>
    <row r="32" spans="1:18" ht="13.5" thickBot="1" x14ac:dyDescent="0.25">
      <c r="A32" s="10" t="s">
        <v>5</v>
      </c>
      <c r="B32" s="41">
        <v>2022</v>
      </c>
      <c r="C32" s="43">
        <v>140</v>
      </c>
      <c r="D32" s="43">
        <v>140</v>
      </c>
      <c r="E32" s="43">
        <v>147.23076923076923</v>
      </c>
      <c r="F32" s="43">
        <v>165</v>
      </c>
      <c r="G32" s="43">
        <v>169.23076923076923</v>
      </c>
      <c r="H32" s="43">
        <v>200</v>
      </c>
      <c r="I32" s="43">
        <v>202.5</v>
      </c>
      <c r="J32" s="43">
        <v>195.71428571428572</v>
      </c>
      <c r="K32" s="43">
        <v>195.38461538461539</v>
      </c>
      <c r="L32" s="43">
        <v>177.69230769230768</v>
      </c>
      <c r="M32" s="15">
        <v>98.538461538461533</v>
      </c>
      <c r="N32" s="43">
        <v>195</v>
      </c>
      <c r="O32" s="76">
        <v>176.28708791208791</v>
      </c>
      <c r="Q32" s="7"/>
      <c r="R32" s="7"/>
    </row>
    <row r="33" spans="1:18" ht="13.5" thickBot="1" x14ac:dyDescent="0.25">
      <c r="A33" s="10" t="s">
        <v>33</v>
      </c>
      <c r="B33" s="41">
        <v>2022</v>
      </c>
      <c r="C33" s="43">
        <v>139.63636363636363</v>
      </c>
      <c r="D33" s="43">
        <v>141.25</v>
      </c>
      <c r="E33" s="43">
        <v>145</v>
      </c>
      <c r="F33" s="43">
        <v>167</v>
      </c>
      <c r="G33" s="43">
        <v>165.76923076923077</v>
      </c>
      <c r="H33" s="43">
        <v>208.33333333333334</v>
      </c>
      <c r="I33" s="43">
        <v>205.41666666666666</v>
      </c>
      <c r="J33" s="43">
        <v>201.78571428571428</v>
      </c>
      <c r="K33" s="43">
        <v>196.53846153846155</v>
      </c>
      <c r="L33" s="43">
        <v>190.07692307692307</v>
      </c>
      <c r="M33" s="15">
        <v>98.538461538461533</v>
      </c>
      <c r="N33" s="43">
        <v>200</v>
      </c>
      <c r="O33" s="76">
        <v>179.15696803196803</v>
      </c>
      <c r="Q33" s="7"/>
      <c r="R33" s="7"/>
    </row>
    <row r="34" spans="1:18" ht="13.5" thickBot="1" x14ac:dyDescent="0.25">
      <c r="A34" s="102" t="s">
        <v>4</v>
      </c>
      <c r="B34" s="41">
        <v>2023</v>
      </c>
      <c r="C34" s="15">
        <v>177.69230769230768</v>
      </c>
      <c r="D34" s="15">
        <v>195.41666666666666</v>
      </c>
      <c r="E34" s="15">
        <v>195</v>
      </c>
      <c r="F34" s="15">
        <v>190</v>
      </c>
      <c r="G34" s="15">
        <v>174.61538461538461</v>
      </c>
      <c r="H34" s="15">
        <v>165.83333333333334</v>
      </c>
      <c r="I34" s="15">
        <v>162.08333333333334</v>
      </c>
      <c r="J34" s="15">
        <v>160</v>
      </c>
      <c r="K34" s="15">
        <v>160</v>
      </c>
      <c r="L34" s="15">
        <v>160.76923076923077</v>
      </c>
      <c r="M34" s="15">
        <v>160</v>
      </c>
      <c r="N34" s="15">
        <v>160</v>
      </c>
      <c r="O34" s="27">
        <v>171.78418803418802</v>
      </c>
      <c r="Q34" s="7"/>
      <c r="R34" s="7"/>
    </row>
    <row r="35" spans="1:18" ht="13.5" thickBot="1" x14ac:dyDescent="0.25">
      <c r="A35" s="67" t="s">
        <v>5</v>
      </c>
      <c r="B35" s="41">
        <v>2023</v>
      </c>
      <c r="C35" s="15">
        <v>181.81818181818181</v>
      </c>
      <c r="D35" s="15">
        <v>202.08333333333334</v>
      </c>
      <c r="E35" s="15">
        <v>200</v>
      </c>
      <c r="F35" s="15">
        <v>200</v>
      </c>
      <c r="G35" s="15">
        <v>174.23076923076923</v>
      </c>
      <c r="H35" s="15">
        <v>164.16666666666666</v>
      </c>
      <c r="I35" s="15">
        <v>164.16666666666666</v>
      </c>
      <c r="J35" s="15">
        <v>157.91666666666666</v>
      </c>
      <c r="K35" s="15">
        <v>160</v>
      </c>
      <c r="L35" s="15">
        <v>161.15384615384616</v>
      </c>
      <c r="M35" s="15">
        <v>160.83333333333334</v>
      </c>
      <c r="N35" s="15">
        <v>165</v>
      </c>
      <c r="O35" s="27">
        <v>174.28078865578868</v>
      </c>
      <c r="Q35" s="7"/>
      <c r="R35" s="7"/>
    </row>
    <row r="36" spans="1:18" ht="13.5" thickBot="1" x14ac:dyDescent="0.25">
      <c r="A36" s="103" t="s">
        <v>33</v>
      </c>
      <c r="B36" s="104">
        <v>2023</v>
      </c>
      <c r="C36" s="15">
        <v>185.45454545454547</v>
      </c>
      <c r="D36" s="15">
        <v>200</v>
      </c>
      <c r="E36" s="15">
        <v>205</v>
      </c>
      <c r="F36" s="15">
        <v>205</v>
      </c>
      <c r="G36" s="15">
        <v>181.92307692307693</v>
      </c>
      <c r="H36" s="15">
        <v>171.66666666666666</v>
      </c>
      <c r="I36" s="15">
        <v>171.66666666666666</v>
      </c>
      <c r="J36" s="15">
        <v>163.75</v>
      </c>
      <c r="K36" s="15">
        <v>160.53846153846155</v>
      </c>
      <c r="L36" s="15">
        <v>165.15384615384616</v>
      </c>
      <c r="M36" s="15">
        <v>163.75</v>
      </c>
      <c r="N36" s="15">
        <v>170</v>
      </c>
      <c r="O36" s="27">
        <v>178.65860528360531</v>
      </c>
      <c r="Q36" s="7"/>
      <c r="R36" s="7"/>
    </row>
    <row r="37" spans="1:18" x14ac:dyDescent="0.2">
      <c r="A37" s="41" t="s">
        <v>4</v>
      </c>
      <c r="B37" s="41">
        <v>2024</v>
      </c>
      <c r="C37" s="43">
        <v>160</v>
      </c>
      <c r="D37" s="43">
        <v>158.33333333333334</v>
      </c>
      <c r="E37" s="43">
        <v>143.84615384615384</v>
      </c>
      <c r="F37" s="43">
        <v>143.84615384615384</v>
      </c>
      <c r="G37" s="43">
        <v>150.76923076923077</v>
      </c>
      <c r="H37" s="43">
        <v>126.66666666666667</v>
      </c>
      <c r="I37" s="43">
        <v>132.66666666666666</v>
      </c>
      <c r="J37" s="41">
        <v>135.41666666666666</v>
      </c>
      <c r="K37" s="41">
        <v>119.61538461538461</v>
      </c>
      <c r="L37" s="41">
        <v>118.84615384615384</v>
      </c>
      <c r="M37" s="43">
        <v>110.41666666666667</v>
      </c>
      <c r="N37" s="43">
        <v>110</v>
      </c>
      <c r="O37" s="41">
        <v>133.56089743589743</v>
      </c>
    </row>
    <row r="38" spans="1:18" x14ac:dyDescent="0.2">
      <c r="A38" s="41" t="s">
        <v>5</v>
      </c>
      <c r="B38" s="41">
        <v>2024</v>
      </c>
      <c r="C38" s="43">
        <v>162.72727272727272</v>
      </c>
      <c r="D38" s="43">
        <v>157.91666666666666</v>
      </c>
      <c r="E38" s="43">
        <v>134.23076923076923</v>
      </c>
      <c r="F38" s="43">
        <v>134.23076923076923</v>
      </c>
      <c r="G38" s="43">
        <v>146.53846153846155</v>
      </c>
      <c r="H38" s="43">
        <v>127.5</v>
      </c>
      <c r="I38" s="43">
        <v>133.33333333333334</v>
      </c>
      <c r="J38" s="41">
        <v>133.75</v>
      </c>
      <c r="K38" s="41">
        <v>121.53846153846153</v>
      </c>
      <c r="L38" s="41">
        <v>118.07692307692308</v>
      </c>
      <c r="M38" s="43">
        <v>106.5</v>
      </c>
      <c r="N38" s="43">
        <v>115</v>
      </c>
      <c r="O38" s="41">
        <v>132.09906759906758</v>
      </c>
    </row>
    <row r="39" spans="1:18" x14ac:dyDescent="0.2">
      <c r="A39" s="41" t="s">
        <v>33</v>
      </c>
      <c r="B39" s="41">
        <v>2024</v>
      </c>
      <c r="C39" s="43">
        <v>165.72727272727272</v>
      </c>
      <c r="D39" s="43">
        <v>160.08333333333334</v>
      </c>
      <c r="E39" s="43">
        <v>143.92307692307693</v>
      </c>
      <c r="F39" s="43">
        <v>143.92307692307693</v>
      </c>
      <c r="G39" s="43">
        <v>151.53846153846155</v>
      </c>
      <c r="H39" s="43">
        <v>132.66666666666666</v>
      </c>
      <c r="I39" s="43">
        <v>136.80000000000001</v>
      </c>
      <c r="J39" s="41">
        <v>137.75</v>
      </c>
      <c r="K39" s="41">
        <v>124.61538461538461</v>
      </c>
      <c r="L39" s="41">
        <v>123.07692307692308</v>
      </c>
      <c r="M39" s="43">
        <v>112.08333333333333</v>
      </c>
      <c r="N39" s="43">
        <v>120</v>
      </c>
      <c r="O39" s="41">
        <v>137.38742229992229</v>
      </c>
    </row>
  </sheetData>
  <autoFilter ref="A1:O36" xr:uid="{D8292AF6-51F4-47DD-BBB4-C1E799221290}"/>
  <phoneticPr fontId="3" type="noConversion"/>
  <pageMargins left="0.7" right="0.7" top="0.75" bottom="0.75" header="0.3" footer="0.3"/>
  <pageSetup paperSize="9" orientation="portrait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36"/>
  <sheetViews>
    <sheetView workbookViewId="0">
      <selection activeCell="N9" sqref="N9:N11"/>
    </sheetView>
  </sheetViews>
  <sheetFormatPr baseColWidth="10" defaultRowHeight="12.75" x14ac:dyDescent="0.2"/>
  <cols>
    <col min="1" max="1" width="10.28515625" customWidth="1"/>
    <col min="2" max="3" width="7.5703125" customWidth="1"/>
    <col min="4" max="5" width="6.5703125" customWidth="1"/>
    <col min="6" max="9" width="7.5703125" customWidth="1"/>
    <col min="10" max="12" width="6.5703125" customWidth="1"/>
    <col min="13" max="13" width="7.140625" customWidth="1"/>
    <col min="14" max="14" width="6.5703125" customWidth="1"/>
    <col min="15" max="15" width="6.7109375" customWidth="1"/>
  </cols>
  <sheetData>
    <row r="1" spans="1:20" x14ac:dyDescent="0.2">
      <c r="A1" s="113" t="s">
        <v>84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</row>
    <row r="2" spans="1:20" x14ac:dyDescent="0.2">
      <c r="A2" s="113" t="s">
        <v>21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</row>
    <row r="4" spans="1:20" x14ac:dyDescent="0.2">
      <c r="A4" s="1" t="s">
        <v>64</v>
      </c>
      <c r="C4" s="1">
        <v>2025</v>
      </c>
    </row>
    <row r="5" spans="1:20" ht="13.5" thickBot="1" x14ac:dyDescent="0.25"/>
    <row r="6" spans="1:20" ht="13.5" thickBot="1" x14ac:dyDescent="0.25">
      <c r="A6" s="2" t="s">
        <v>56</v>
      </c>
      <c r="B6" s="29" t="s">
        <v>15</v>
      </c>
      <c r="C6" s="29" t="s">
        <v>6</v>
      </c>
      <c r="D6" s="29" t="s">
        <v>1</v>
      </c>
      <c r="E6" s="29" t="s">
        <v>15</v>
      </c>
      <c r="F6" s="29" t="s">
        <v>6</v>
      </c>
      <c r="G6" s="29" t="s">
        <v>1</v>
      </c>
      <c r="H6" s="29" t="s">
        <v>15</v>
      </c>
      <c r="I6" s="29" t="s">
        <v>6</v>
      </c>
      <c r="J6" s="29" t="s">
        <v>1</v>
      </c>
      <c r="K6" s="29" t="s">
        <v>15</v>
      </c>
      <c r="L6" s="29" t="s">
        <v>6</v>
      </c>
      <c r="M6" s="29" t="s">
        <v>1</v>
      </c>
      <c r="N6" s="29" t="s">
        <v>15</v>
      </c>
      <c r="O6" s="3" t="s">
        <v>2</v>
      </c>
      <c r="P6" s="30" t="s">
        <v>30</v>
      </c>
      <c r="Q6" s="30" t="s">
        <v>31</v>
      </c>
    </row>
    <row r="7" spans="1:20" ht="13.5" thickBot="1" x14ac:dyDescent="0.25">
      <c r="A7" s="4"/>
      <c r="B7" s="5">
        <v>1</v>
      </c>
      <c r="C7" s="5">
        <v>4</v>
      </c>
      <c r="D7" s="5">
        <v>6</v>
      </c>
      <c r="E7" s="5">
        <v>8</v>
      </c>
      <c r="F7" s="5">
        <v>11</v>
      </c>
      <c r="G7" s="5">
        <v>13</v>
      </c>
      <c r="H7" s="5">
        <v>15</v>
      </c>
      <c r="I7" s="5">
        <v>18</v>
      </c>
      <c r="J7" s="5">
        <v>20</v>
      </c>
      <c r="K7" s="5">
        <v>22</v>
      </c>
      <c r="L7" s="5">
        <v>25</v>
      </c>
      <c r="M7" s="5">
        <v>27</v>
      </c>
      <c r="N7" s="5">
        <v>29</v>
      </c>
      <c r="O7" s="5" t="s">
        <v>3</v>
      </c>
      <c r="P7" s="31"/>
      <c r="Q7" s="31"/>
      <c r="T7" t="s">
        <v>59</v>
      </c>
    </row>
    <row r="8" spans="1:20" ht="13.5" thickBot="1" x14ac:dyDescent="0.25"/>
    <row r="9" spans="1:20" ht="19.5" customHeight="1" thickBot="1" x14ac:dyDescent="0.25">
      <c r="A9" s="65" t="s">
        <v>4</v>
      </c>
      <c r="B9" s="12">
        <v>90</v>
      </c>
      <c r="C9" s="12">
        <v>90</v>
      </c>
      <c r="D9" s="12">
        <v>90</v>
      </c>
      <c r="E9" s="12">
        <v>90</v>
      </c>
      <c r="F9" s="12">
        <v>90</v>
      </c>
      <c r="G9" s="12">
        <v>90</v>
      </c>
      <c r="H9" s="12">
        <v>90</v>
      </c>
      <c r="I9" s="12">
        <v>90</v>
      </c>
      <c r="J9" s="12">
        <v>90</v>
      </c>
      <c r="K9" s="12">
        <v>90</v>
      </c>
      <c r="L9" s="12">
        <v>90</v>
      </c>
      <c r="M9" s="12">
        <v>90</v>
      </c>
      <c r="N9" s="12">
        <v>90</v>
      </c>
      <c r="O9" s="13">
        <f>IF(ISERROR(AVERAGE(A9:N9)),"",AVERAGE(A9:N9))</f>
        <v>90</v>
      </c>
      <c r="P9" s="34">
        <f>IF(ISERROR(AVERAGE(A9:N9)),"",MAX(A9:N9))</f>
        <v>90</v>
      </c>
      <c r="Q9" s="35">
        <f>IF(ISERROR(AVERAGE(A9:N9)),"",MIN(A9:N9))</f>
        <v>90</v>
      </c>
    </row>
    <row r="10" spans="1:20" ht="24" customHeight="1" thickBot="1" x14ac:dyDescent="0.25">
      <c r="A10" s="64" t="s">
        <v>5</v>
      </c>
      <c r="B10" s="12">
        <v>95</v>
      </c>
      <c r="C10" s="12">
        <v>85</v>
      </c>
      <c r="D10" s="12">
        <v>85</v>
      </c>
      <c r="E10" s="12">
        <v>85</v>
      </c>
      <c r="F10" s="12">
        <v>85</v>
      </c>
      <c r="G10" s="12">
        <v>90</v>
      </c>
      <c r="H10" s="12">
        <v>90</v>
      </c>
      <c r="I10" s="12">
        <v>90</v>
      </c>
      <c r="J10" s="12">
        <v>90</v>
      </c>
      <c r="K10" s="12">
        <v>85</v>
      </c>
      <c r="L10" s="12">
        <v>85</v>
      </c>
      <c r="M10" s="12">
        <v>85</v>
      </c>
      <c r="N10" s="12">
        <v>85</v>
      </c>
      <c r="O10" s="13">
        <f>IF(ISERROR(AVERAGE(B10:N10)),"",AVERAGE(B10:N10))</f>
        <v>87.307692307692307</v>
      </c>
      <c r="P10" s="36">
        <f>IF(ISERROR(AVERAGE(B10:N10)),"",MAX(B10:N10))</f>
        <v>95</v>
      </c>
      <c r="Q10" s="27">
        <f>IF(ISERROR(AVERAGE(B10:N10)),"",MIN(B10:N10))</f>
        <v>85</v>
      </c>
    </row>
    <row r="11" spans="1:20" ht="21" customHeight="1" thickBot="1" x14ac:dyDescent="0.25">
      <c r="A11" s="64" t="s">
        <v>33</v>
      </c>
      <c r="B11" s="12">
        <v>92</v>
      </c>
      <c r="C11" s="12">
        <v>90</v>
      </c>
      <c r="D11" s="12">
        <v>90</v>
      </c>
      <c r="E11" s="12">
        <v>90</v>
      </c>
      <c r="F11" s="12">
        <v>90</v>
      </c>
      <c r="G11" s="12">
        <v>90</v>
      </c>
      <c r="H11" s="12">
        <v>90</v>
      </c>
      <c r="I11" s="12">
        <v>90</v>
      </c>
      <c r="J11" s="12">
        <v>90</v>
      </c>
      <c r="K11" s="12">
        <v>90</v>
      </c>
      <c r="L11" s="12">
        <v>90</v>
      </c>
      <c r="M11" s="12">
        <v>90</v>
      </c>
      <c r="N11" s="12">
        <v>90</v>
      </c>
      <c r="O11" s="13">
        <f>IF(ISERROR(AVERAGE(B11:N11)),"",AVERAGE(B11:N11))</f>
        <v>90.15384615384616</v>
      </c>
      <c r="P11" s="36">
        <f>IF(ISERROR(AVERAGE(B11:N11)),"",MAX(B11:N11))</f>
        <v>92</v>
      </c>
      <c r="Q11" s="27">
        <f>IF(ISERROR(AVERAGE(B11:N11)),"",MIN(B11:N11))</f>
        <v>90</v>
      </c>
    </row>
    <row r="12" spans="1:20" ht="13.5" thickBot="1" x14ac:dyDescent="0.25">
      <c r="A12" t="s">
        <v>29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20" ht="13.5" thickBot="1" x14ac:dyDescent="0.25">
      <c r="B13" s="7"/>
      <c r="C13" s="7"/>
      <c r="D13" s="7"/>
      <c r="E13" s="7"/>
      <c r="F13" s="7"/>
      <c r="G13" s="7"/>
      <c r="H13" s="12"/>
      <c r="I13" s="7"/>
      <c r="J13" s="7"/>
      <c r="K13" s="7"/>
      <c r="L13" s="7"/>
      <c r="M13" s="7"/>
      <c r="N13" s="7"/>
      <c r="O13" s="17"/>
    </row>
    <row r="14" spans="1:20" x14ac:dyDescent="0.2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20" x14ac:dyDescent="0.2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20" x14ac:dyDescent="0.2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x14ac:dyDescent="0.2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2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x14ac:dyDescent="0.2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x14ac:dyDescent="0.2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x14ac:dyDescent="0.2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x14ac:dyDescent="0.2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x14ac:dyDescent="0.2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x14ac:dyDescent="0.2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x14ac:dyDescent="0.2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x14ac:dyDescent="0.2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 x14ac:dyDescent="0.2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x14ac:dyDescent="0.2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 x14ac:dyDescent="0.2">
      <c r="A31" s="112"/>
      <c r="B31" s="112"/>
      <c r="C31" s="112"/>
      <c r="D31" s="112"/>
      <c r="E31" s="112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 x14ac:dyDescent="0.2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6" spans="1:1" x14ac:dyDescent="0.2">
      <c r="A36" t="s">
        <v>89</v>
      </c>
    </row>
  </sheetData>
  <mergeCells count="3">
    <mergeCell ref="A31:E31"/>
    <mergeCell ref="A2:O2"/>
    <mergeCell ref="A1:O1"/>
  </mergeCells>
  <phoneticPr fontId="3" type="noConversion"/>
  <printOptions horizontalCentered="1"/>
  <pageMargins left="0" right="0" top="0" bottom="0" header="0" footer="0"/>
  <pageSetup paperSize="9" scale="95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32"/>
  <sheetViews>
    <sheetView showGridLines="0" view="pageBreakPreview" zoomScaleNormal="100" workbookViewId="0">
      <selection activeCell="P15" sqref="P15"/>
    </sheetView>
  </sheetViews>
  <sheetFormatPr baseColWidth="10" defaultRowHeight="12.75" x14ac:dyDescent="0.2"/>
  <cols>
    <col min="1" max="1" width="10.28515625" customWidth="1"/>
    <col min="2" max="4" width="7.5703125" customWidth="1"/>
    <col min="5" max="6" width="6.5703125" customWidth="1"/>
    <col min="7" max="8" width="7.5703125" customWidth="1"/>
    <col min="9" max="14" width="6.5703125" customWidth="1"/>
    <col min="15" max="15" width="9" customWidth="1"/>
  </cols>
  <sheetData>
    <row r="1" spans="1:17" ht="15.75" x14ac:dyDescent="0.25">
      <c r="A1" s="124" t="s">
        <v>84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</row>
    <row r="2" spans="1:17" ht="15" x14ac:dyDescent="0.25">
      <c r="A2" s="125" t="s">
        <v>26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4" spans="1:17" x14ac:dyDescent="0.2">
      <c r="A4" s="1" t="s">
        <v>65</v>
      </c>
      <c r="C4" s="1">
        <v>2025</v>
      </c>
    </row>
    <row r="5" spans="1:17" ht="13.5" thickBot="1" x14ac:dyDescent="0.25"/>
    <row r="6" spans="1:17" ht="13.5" thickBot="1" x14ac:dyDescent="0.25">
      <c r="A6" s="2" t="s">
        <v>56</v>
      </c>
      <c r="B6" s="29" t="s">
        <v>6</v>
      </c>
      <c r="C6" s="29" t="s">
        <v>1</v>
      </c>
      <c r="D6" s="29" t="s">
        <v>15</v>
      </c>
      <c r="E6" s="29" t="s">
        <v>6</v>
      </c>
      <c r="F6" s="29" t="s">
        <v>1</v>
      </c>
      <c r="G6" s="29" t="s">
        <v>15</v>
      </c>
      <c r="H6" s="29" t="s">
        <v>6</v>
      </c>
      <c r="I6" s="29" t="s">
        <v>1</v>
      </c>
      <c r="J6" s="29" t="s">
        <v>15</v>
      </c>
      <c r="K6" s="29" t="s">
        <v>6</v>
      </c>
      <c r="L6" s="29" t="s">
        <v>1</v>
      </c>
      <c r="M6" s="29" t="s">
        <v>15</v>
      </c>
      <c r="N6" s="29" t="s">
        <v>6</v>
      </c>
      <c r="O6" s="3" t="s">
        <v>2</v>
      </c>
      <c r="P6" s="30" t="s">
        <v>30</v>
      </c>
      <c r="Q6" s="30" t="s">
        <v>31</v>
      </c>
    </row>
    <row r="7" spans="1:17" ht="13.5" thickBot="1" x14ac:dyDescent="0.25">
      <c r="A7" s="4"/>
      <c r="B7" s="5">
        <v>1</v>
      </c>
      <c r="C7" s="5">
        <v>3</v>
      </c>
      <c r="D7" s="5">
        <v>5</v>
      </c>
      <c r="E7" s="5">
        <v>8</v>
      </c>
      <c r="F7" s="5">
        <v>10</v>
      </c>
      <c r="G7" s="5">
        <v>12</v>
      </c>
      <c r="H7" s="5">
        <v>15</v>
      </c>
      <c r="I7" s="5">
        <v>17</v>
      </c>
      <c r="J7" s="5">
        <v>19</v>
      </c>
      <c r="K7" s="5">
        <v>22</v>
      </c>
      <c r="L7" s="5">
        <v>24</v>
      </c>
      <c r="M7" s="5">
        <v>26</v>
      </c>
      <c r="N7" s="5">
        <v>29</v>
      </c>
      <c r="O7" s="5" t="s">
        <v>3</v>
      </c>
      <c r="P7" s="31"/>
      <c r="Q7" s="31"/>
    </row>
    <row r="8" spans="1:17" ht="13.5" thickBot="1" x14ac:dyDescent="0.25"/>
    <row r="9" spans="1:17" ht="17.25" customHeight="1" thickBot="1" x14ac:dyDescent="0.25">
      <c r="A9" s="69" t="s">
        <v>4</v>
      </c>
      <c r="B9" s="12">
        <v>90</v>
      </c>
      <c r="C9" s="12">
        <v>90</v>
      </c>
      <c r="D9" s="12">
        <v>90</v>
      </c>
      <c r="E9" s="12">
        <v>90</v>
      </c>
      <c r="F9" s="12">
        <v>90</v>
      </c>
      <c r="G9" s="12">
        <v>90</v>
      </c>
      <c r="H9" s="12">
        <v>90</v>
      </c>
      <c r="I9" s="12">
        <v>90</v>
      </c>
      <c r="J9" s="12">
        <v>90</v>
      </c>
      <c r="K9" s="12">
        <v>90</v>
      </c>
      <c r="L9" s="12">
        <v>90</v>
      </c>
      <c r="M9" s="12">
        <v>90</v>
      </c>
      <c r="N9" s="12">
        <v>90</v>
      </c>
      <c r="O9" s="37">
        <f>IF(ISERROR(AVERAGE(B9:N9)),"",AVERAGE(B9:N9))</f>
        <v>90</v>
      </c>
      <c r="P9" s="34">
        <f>IF(ISERROR(AVERAGE(B9:N9)),"",MAX(B9:N9))</f>
        <v>90</v>
      </c>
      <c r="Q9" s="35">
        <f>IF(ISERROR(AVERAGE(B9:N9)),"",MIN(B9:N9))</f>
        <v>90</v>
      </c>
    </row>
    <row r="10" spans="1:17" ht="16.5" customHeight="1" thickBot="1" x14ac:dyDescent="0.25">
      <c r="A10" s="65" t="s">
        <v>5</v>
      </c>
      <c r="B10" s="12">
        <v>85</v>
      </c>
      <c r="C10" s="12">
        <v>85</v>
      </c>
      <c r="D10" s="12">
        <v>85</v>
      </c>
      <c r="E10" s="12">
        <v>90</v>
      </c>
      <c r="F10" s="12">
        <v>90</v>
      </c>
      <c r="G10" s="12">
        <v>90</v>
      </c>
      <c r="H10" s="12">
        <v>90</v>
      </c>
      <c r="I10" s="12">
        <v>85</v>
      </c>
      <c r="J10" s="12">
        <v>85</v>
      </c>
      <c r="K10" s="12">
        <v>85</v>
      </c>
      <c r="L10" s="12">
        <v>85</v>
      </c>
      <c r="M10" s="12">
        <v>85</v>
      </c>
      <c r="N10" s="12">
        <v>85</v>
      </c>
      <c r="O10" s="37">
        <f>IF(ISERROR(AVERAGE(B10:N10)),"",AVERAGE(B10:N10))</f>
        <v>86.538461538461533</v>
      </c>
      <c r="P10" s="34">
        <f>IF(ISERROR(AVERAGE(B10:N10)),"",MAX(B10:N10))</f>
        <v>90</v>
      </c>
      <c r="Q10" s="35">
        <f>IF(ISERROR(AVERAGE(B10:N10)),"",MIN(B10:N10))</f>
        <v>85</v>
      </c>
    </row>
    <row r="11" spans="1:17" ht="13.5" thickBot="1" x14ac:dyDescent="0.25">
      <c r="A11" s="63" t="s">
        <v>33</v>
      </c>
      <c r="B11" s="12">
        <v>90</v>
      </c>
      <c r="C11" s="12">
        <v>90</v>
      </c>
      <c r="D11" s="12">
        <v>90</v>
      </c>
      <c r="E11" s="15">
        <v>92</v>
      </c>
      <c r="F11" s="15">
        <v>92</v>
      </c>
      <c r="G11" s="15">
        <v>92</v>
      </c>
      <c r="H11" s="15">
        <v>92</v>
      </c>
      <c r="I11" s="12">
        <v>90</v>
      </c>
      <c r="J11" s="12">
        <v>90</v>
      </c>
      <c r="K11" s="12">
        <v>90</v>
      </c>
      <c r="L11" s="12">
        <v>90</v>
      </c>
      <c r="M11" s="12">
        <v>90</v>
      </c>
      <c r="N11" s="12">
        <v>90</v>
      </c>
      <c r="O11" s="37">
        <f>IF(ISERROR(AVERAGE(B11:N11)),"",AVERAGE(B11:N11))</f>
        <v>90.615384615384613</v>
      </c>
      <c r="P11" s="36">
        <f>IF(ISERROR(AVERAGE(B11:N11)),"",MAX(B11:N11))</f>
        <v>92</v>
      </c>
      <c r="Q11" s="27">
        <f>IF(ISERROR(AVERAGE(B11:N11)),"",MIN(B11:N11))</f>
        <v>90</v>
      </c>
    </row>
    <row r="12" spans="1:17" x14ac:dyDescent="0.2">
      <c r="A12" t="s">
        <v>29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7" x14ac:dyDescent="0.2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7" x14ac:dyDescent="0.2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7" x14ac:dyDescent="0.2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7" x14ac:dyDescent="0.2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x14ac:dyDescent="0.2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2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x14ac:dyDescent="0.2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x14ac:dyDescent="0.2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x14ac:dyDescent="0.2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x14ac:dyDescent="0.2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x14ac:dyDescent="0.2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x14ac:dyDescent="0.2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x14ac:dyDescent="0.2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x14ac:dyDescent="0.2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 x14ac:dyDescent="0.2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x14ac:dyDescent="0.2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 x14ac:dyDescent="0.2">
      <c r="A31" s="112"/>
      <c r="B31" s="112"/>
      <c r="C31" s="112"/>
      <c r="D31" s="112"/>
      <c r="E31" s="112"/>
      <c r="F31" s="112"/>
      <c r="G31" s="7"/>
      <c r="H31" s="7"/>
      <c r="I31" s="7"/>
      <c r="J31" s="7"/>
      <c r="K31" s="7"/>
      <c r="L31" s="7"/>
      <c r="M31" s="7"/>
      <c r="N31" s="7"/>
      <c r="O31" s="7"/>
    </row>
    <row r="32" spans="1:15" x14ac:dyDescent="0.2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</sheetData>
  <mergeCells count="3">
    <mergeCell ref="A31:F31"/>
    <mergeCell ref="A1:Q1"/>
    <mergeCell ref="A2:Q2"/>
  </mergeCells>
  <phoneticPr fontId="3" type="noConversion"/>
  <printOptions horizontalCentered="1"/>
  <pageMargins left="0.55118110236220474" right="0.55118110236220474" top="0.78740157480314965" bottom="0.39370078740157483" header="0.51181102362204722" footer="0.51181102362204722"/>
  <pageSetup paperSize="9" scale="90" firstPageNumber="0" orientation="landscape" horizontalDpi="360" verticalDpi="36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33"/>
  <sheetViews>
    <sheetView tabSelected="1" workbookViewId="0">
      <selection activeCell="J13" sqref="J13"/>
    </sheetView>
  </sheetViews>
  <sheetFormatPr baseColWidth="10" defaultRowHeight="12.75" x14ac:dyDescent="0.2"/>
  <cols>
    <col min="1" max="1" width="10.28515625" customWidth="1"/>
    <col min="2" max="2" width="7.7109375" customWidth="1"/>
    <col min="3" max="3" width="6.5703125" customWidth="1"/>
    <col min="4" max="4" width="7.85546875" customWidth="1"/>
    <col min="5" max="13" width="6.5703125" customWidth="1"/>
    <col min="14" max="14" width="6.28515625" customWidth="1"/>
    <col min="15" max="15" width="12.85546875" customWidth="1"/>
    <col min="16" max="16" width="7.5703125" customWidth="1"/>
    <col min="17" max="17" width="8" customWidth="1"/>
  </cols>
  <sheetData>
    <row r="1" spans="1:17" x14ac:dyDescent="0.2">
      <c r="A1" s="113" t="s">
        <v>84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</row>
    <row r="2" spans="1:17" x14ac:dyDescent="0.2">
      <c r="A2" s="1"/>
      <c r="B2" s="1"/>
      <c r="C2" s="1"/>
      <c r="D2" s="1"/>
      <c r="E2" s="1"/>
      <c r="G2" s="1" t="s">
        <v>21</v>
      </c>
    </row>
    <row r="4" spans="1:17" x14ac:dyDescent="0.2">
      <c r="A4" s="1" t="s">
        <v>66</v>
      </c>
      <c r="C4" s="1">
        <v>2025</v>
      </c>
    </row>
    <row r="5" spans="1:17" ht="13.5" thickBot="1" x14ac:dyDescent="0.25"/>
    <row r="6" spans="1:17" ht="13.5" thickBot="1" x14ac:dyDescent="0.25">
      <c r="A6" s="2" t="s">
        <v>56</v>
      </c>
      <c r="B6" s="29" t="s">
        <v>1</v>
      </c>
      <c r="C6" s="29" t="s">
        <v>15</v>
      </c>
      <c r="D6" s="29" t="s">
        <v>6</v>
      </c>
      <c r="E6" s="29" t="s">
        <v>1</v>
      </c>
      <c r="F6" s="29" t="s">
        <v>15</v>
      </c>
      <c r="G6" s="29" t="s">
        <v>6</v>
      </c>
      <c r="H6" s="29" t="s">
        <v>1</v>
      </c>
      <c r="I6" s="29" t="s">
        <v>15</v>
      </c>
      <c r="J6" s="29" t="s">
        <v>6</v>
      </c>
      <c r="K6" s="29" t="s">
        <v>1</v>
      </c>
      <c r="L6" s="29" t="s">
        <v>15</v>
      </c>
      <c r="M6" s="29" t="s">
        <v>6</v>
      </c>
      <c r="N6" s="29" t="s">
        <v>1</v>
      </c>
      <c r="O6" s="3" t="s">
        <v>2</v>
      </c>
      <c r="P6" s="30" t="s">
        <v>30</v>
      </c>
      <c r="Q6" s="30" t="s">
        <v>31</v>
      </c>
    </row>
    <row r="7" spans="1:17" ht="13.5" thickBot="1" x14ac:dyDescent="0.25">
      <c r="A7" s="4"/>
      <c r="B7" s="5">
        <v>1</v>
      </c>
      <c r="C7" s="5">
        <v>3</v>
      </c>
      <c r="D7" s="5">
        <v>6</v>
      </c>
      <c r="E7" s="5">
        <v>8</v>
      </c>
      <c r="F7" s="5">
        <v>10</v>
      </c>
      <c r="G7" s="5">
        <v>13</v>
      </c>
      <c r="H7" s="5">
        <v>15</v>
      </c>
      <c r="I7" s="5">
        <v>17</v>
      </c>
      <c r="J7" s="5">
        <v>20</v>
      </c>
      <c r="K7" s="5">
        <v>22</v>
      </c>
      <c r="L7" s="5">
        <v>24</v>
      </c>
      <c r="M7" s="5">
        <v>27</v>
      </c>
      <c r="N7" s="5">
        <v>29</v>
      </c>
      <c r="O7" s="5" t="s">
        <v>3</v>
      </c>
      <c r="P7" s="31"/>
      <c r="Q7" s="31"/>
    </row>
    <row r="8" spans="1:17" ht="13.5" thickBot="1" x14ac:dyDescent="0.25"/>
    <row r="9" spans="1:17" ht="13.5" thickBot="1" x14ac:dyDescent="0.25">
      <c r="A9" s="63" t="s">
        <v>4</v>
      </c>
      <c r="B9" s="15">
        <v>90</v>
      </c>
      <c r="C9" s="15">
        <v>90</v>
      </c>
      <c r="D9" s="15">
        <v>90</v>
      </c>
      <c r="E9" s="15">
        <v>90</v>
      </c>
      <c r="F9" s="15">
        <v>90</v>
      </c>
      <c r="G9" s="15">
        <v>90</v>
      </c>
      <c r="H9" s="15">
        <v>90</v>
      </c>
      <c r="I9" s="15">
        <v>90</v>
      </c>
      <c r="J9" s="15">
        <v>85</v>
      </c>
      <c r="K9" s="15"/>
      <c r="L9" s="15"/>
      <c r="M9" s="15"/>
      <c r="N9" s="15"/>
      <c r="O9" s="15">
        <f>IF(ISERROR(AVERAGE(B9:N9)),"",AVERAGE(B9:N9))</f>
        <v>89.444444444444443</v>
      </c>
      <c r="P9" s="37">
        <f>IF(ISERROR(AVERAGE(B9:N9)),"",MAX(B9:N9))</f>
        <v>90</v>
      </c>
      <c r="Q9" s="37">
        <f>IF(ISERROR(AVERAGE(B9:N9)),"",MIN(B9:N9))</f>
        <v>85</v>
      </c>
    </row>
    <row r="10" spans="1:17" ht="13.5" thickBot="1" x14ac:dyDescent="0.25">
      <c r="A10" s="63" t="s">
        <v>5</v>
      </c>
      <c r="B10" s="15">
        <v>85</v>
      </c>
      <c r="C10" s="15">
        <v>85</v>
      </c>
      <c r="D10" s="15">
        <v>85</v>
      </c>
      <c r="E10" s="15">
        <v>85</v>
      </c>
      <c r="F10" s="15">
        <v>85</v>
      </c>
      <c r="G10" s="15">
        <v>85</v>
      </c>
      <c r="H10" s="15">
        <v>85</v>
      </c>
      <c r="I10" s="15">
        <v>85</v>
      </c>
      <c r="J10" s="15">
        <v>80</v>
      </c>
      <c r="K10" s="15"/>
      <c r="L10" s="15"/>
      <c r="M10" s="15"/>
      <c r="N10" s="15"/>
      <c r="O10" s="15">
        <f>IF(ISERROR(AVERAGE(B10:N10)),"",AVERAGE(B10:N10))</f>
        <v>84.444444444444443</v>
      </c>
      <c r="P10" s="37">
        <f>IF(ISERROR(AVERAGE(B10:N10)),"",MAX(B10:N10))</f>
        <v>85</v>
      </c>
      <c r="Q10" s="37">
        <f>IF(ISERROR(AVERAGE(B10:N10)),"",MIN(B10:N10))</f>
        <v>80</v>
      </c>
    </row>
    <row r="11" spans="1:17" ht="13.5" thickBot="1" x14ac:dyDescent="0.25">
      <c r="A11" s="63" t="s">
        <v>33</v>
      </c>
      <c r="B11" s="15">
        <v>90</v>
      </c>
      <c r="C11" s="15">
        <v>90</v>
      </c>
      <c r="D11" s="15">
        <v>90</v>
      </c>
      <c r="E11" s="15">
        <v>90</v>
      </c>
      <c r="F11" s="15">
        <v>90</v>
      </c>
      <c r="G11" s="15">
        <v>90</v>
      </c>
      <c r="H11" s="15">
        <v>90</v>
      </c>
      <c r="I11" s="15">
        <v>90</v>
      </c>
      <c r="J11" s="15">
        <v>85</v>
      </c>
      <c r="K11" s="15"/>
      <c r="L11" s="15"/>
      <c r="M11" s="15"/>
      <c r="N11" s="15"/>
      <c r="O11" s="15">
        <f>IF(ISERROR(AVERAGE(B11:N11)),"",AVERAGE(B11:N11))</f>
        <v>89.444444444444443</v>
      </c>
      <c r="P11" s="37">
        <f>IF(ISERROR(AVERAGE(B11:N11)),"",MAX(B11:N11))</f>
        <v>90</v>
      </c>
      <c r="Q11" s="37">
        <f>IF(ISERROR(AVERAGE(B11:N11)),"",MIN(B11:N11))</f>
        <v>85</v>
      </c>
    </row>
    <row r="12" spans="1:17" x14ac:dyDescent="0.2">
      <c r="A12" s="25" t="s">
        <v>28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7" x14ac:dyDescent="0.2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7" x14ac:dyDescent="0.2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7" x14ac:dyDescent="0.2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7" x14ac:dyDescent="0.2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x14ac:dyDescent="0.2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2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x14ac:dyDescent="0.2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x14ac:dyDescent="0.2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x14ac:dyDescent="0.2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x14ac:dyDescent="0.2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x14ac:dyDescent="0.2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x14ac:dyDescent="0.2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x14ac:dyDescent="0.2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x14ac:dyDescent="0.2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 x14ac:dyDescent="0.2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x14ac:dyDescent="0.2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 x14ac:dyDescent="0.2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 x14ac:dyDescent="0.2">
      <c r="A32" s="112"/>
      <c r="B32" s="112"/>
      <c r="C32" s="112"/>
      <c r="D32" s="112"/>
      <c r="E32" s="112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2:15" x14ac:dyDescent="0.2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</sheetData>
  <mergeCells count="2">
    <mergeCell ref="A32:E32"/>
    <mergeCell ref="A1:O1"/>
  </mergeCells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36"/>
  <sheetViews>
    <sheetView workbookViewId="0">
      <selection activeCell="S25" sqref="S25"/>
    </sheetView>
  </sheetViews>
  <sheetFormatPr baseColWidth="10" defaultRowHeight="12.75" x14ac:dyDescent="0.2"/>
  <cols>
    <col min="1" max="1" width="10.28515625" customWidth="1"/>
    <col min="2" max="2" width="7.7109375" customWidth="1"/>
    <col min="3" max="4" width="6.7109375" customWidth="1"/>
    <col min="5" max="5" width="6.85546875" customWidth="1"/>
    <col min="6" max="11" width="6.5703125" customWidth="1"/>
    <col min="12" max="13" width="6.42578125" customWidth="1"/>
    <col min="14" max="14" width="6.7109375" hidden="1" customWidth="1"/>
    <col min="15" max="15" width="1.42578125" hidden="1" customWidth="1"/>
    <col min="16" max="16" width="9" customWidth="1"/>
  </cols>
  <sheetData>
    <row r="1" spans="1:18" x14ac:dyDescent="0.2">
      <c r="A1" s="113" t="s">
        <v>84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</row>
    <row r="2" spans="1:18" x14ac:dyDescent="0.2">
      <c r="A2" s="113" t="s">
        <v>26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</row>
    <row r="3" spans="1:18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8" x14ac:dyDescent="0.2">
      <c r="A4" s="1" t="s">
        <v>67</v>
      </c>
      <c r="C4" s="1">
        <v>2025</v>
      </c>
    </row>
    <row r="5" spans="1:18" ht="13.5" thickBot="1" x14ac:dyDescent="0.25"/>
    <row r="6" spans="1:18" ht="13.5" thickBot="1" x14ac:dyDescent="0.25">
      <c r="A6" s="2" t="s">
        <v>56</v>
      </c>
      <c r="B6" s="29" t="s">
        <v>6</v>
      </c>
      <c r="C6" s="29" t="s">
        <v>1</v>
      </c>
      <c r="D6" s="29" t="s">
        <v>15</v>
      </c>
      <c r="E6" s="29" t="s">
        <v>6</v>
      </c>
      <c r="F6" s="29" t="s">
        <v>1</v>
      </c>
      <c r="G6" s="29" t="s">
        <v>15</v>
      </c>
      <c r="H6" s="29" t="s">
        <v>6</v>
      </c>
      <c r="I6" s="29" t="s">
        <v>1</v>
      </c>
      <c r="J6" s="29" t="s">
        <v>15</v>
      </c>
      <c r="K6" s="29" t="s">
        <v>6</v>
      </c>
      <c r="L6" s="29" t="s">
        <v>1</v>
      </c>
      <c r="M6" s="29" t="s">
        <v>15</v>
      </c>
      <c r="N6" s="29" t="s">
        <v>1</v>
      </c>
      <c r="O6" s="29"/>
      <c r="P6" s="3" t="s">
        <v>2</v>
      </c>
      <c r="Q6" s="30" t="s">
        <v>30</v>
      </c>
      <c r="R6" s="30" t="s">
        <v>31</v>
      </c>
    </row>
    <row r="7" spans="1:18" ht="13.5" thickBot="1" x14ac:dyDescent="0.25">
      <c r="A7" s="4"/>
      <c r="B7" s="5">
        <v>4</v>
      </c>
      <c r="C7" s="5">
        <v>6</v>
      </c>
      <c r="D7" s="5">
        <v>8</v>
      </c>
      <c r="E7" s="5">
        <v>11</v>
      </c>
      <c r="F7" s="5">
        <v>13</v>
      </c>
      <c r="G7" s="5">
        <v>15</v>
      </c>
      <c r="H7" s="5">
        <v>18</v>
      </c>
      <c r="I7" s="5">
        <v>20</v>
      </c>
      <c r="J7" s="5">
        <v>22</v>
      </c>
      <c r="K7" s="5">
        <v>25</v>
      </c>
      <c r="L7" s="5">
        <v>27</v>
      </c>
      <c r="M7" s="5">
        <v>29</v>
      </c>
      <c r="N7" s="5">
        <v>30</v>
      </c>
      <c r="O7" s="5"/>
      <c r="P7" s="5" t="s">
        <v>3</v>
      </c>
      <c r="Q7" s="31"/>
      <c r="R7" s="31"/>
    </row>
    <row r="8" spans="1:18" ht="13.5" thickBot="1" x14ac:dyDescent="0.25"/>
    <row r="9" spans="1:18" ht="13.5" thickBot="1" x14ac:dyDescent="0.25">
      <c r="A9" s="66" t="s">
        <v>4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27" t="str">
        <f>IF(ISERROR(AVERAGE(B9:O9)),"",AVERAGE(B9:O9))</f>
        <v/>
      </c>
      <c r="Q9" s="27" t="str">
        <f>IF(ISERROR(AVERAGE(B9:O9)),"",MAX(B9:O9))</f>
        <v/>
      </c>
      <c r="R9" s="27" t="str">
        <f>IF(ISERROR(AVERAGE(B9:O9)),"",MIN(B9:O9))</f>
        <v/>
      </c>
    </row>
    <row r="10" spans="1:18" ht="13.5" thickBot="1" x14ac:dyDescent="0.25">
      <c r="A10" s="64" t="s">
        <v>5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6"/>
      <c r="P10" s="27" t="str">
        <f t="shared" ref="P10:P11" si="0">IF(ISERROR(AVERAGE(B10:O10)),"",AVERAGE(B10:O10))</f>
        <v/>
      </c>
      <c r="Q10" s="27" t="str">
        <f t="shared" ref="Q10:Q11" si="1">IF(ISERROR(AVERAGE(B10:O10)),"",MAX(B10:O10))</f>
        <v/>
      </c>
      <c r="R10" s="27" t="str">
        <f t="shared" ref="R10:R11" si="2">IF(ISERROR(AVERAGE(B10:O10)),"",MIN(B10:O10))</f>
        <v/>
      </c>
    </row>
    <row r="11" spans="1:18" ht="13.5" thickBot="1" x14ac:dyDescent="0.25">
      <c r="A11" s="64" t="s">
        <v>33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27" t="str">
        <f t="shared" si="0"/>
        <v/>
      </c>
      <c r="Q11" s="27" t="str">
        <f t="shared" si="1"/>
        <v/>
      </c>
      <c r="R11" s="27" t="str">
        <f t="shared" si="2"/>
        <v/>
      </c>
    </row>
    <row r="12" spans="1:18" x14ac:dyDescent="0.2">
      <c r="A12" s="25" t="s">
        <v>28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 t="str">
        <f>IF(ISERROR(AVERAGE(B12:M12)),"",AVERAGE(B12:M12))</f>
        <v/>
      </c>
    </row>
    <row r="13" spans="1:18" x14ac:dyDescent="0.2">
      <c r="B13" s="7"/>
      <c r="C13" s="7"/>
      <c r="D13" s="7"/>
      <c r="E13" s="7"/>
      <c r="F13" s="7"/>
      <c r="G13" s="7"/>
      <c r="H13" s="7"/>
      <c r="I13" s="7"/>
      <c r="J13" s="7"/>
      <c r="K13" s="7" t="s">
        <v>55</v>
      </c>
      <c r="L13" s="7"/>
      <c r="M13" s="7"/>
      <c r="N13" s="7"/>
      <c r="O13" s="7"/>
      <c r="P13" s="7"/>
    </row>
    <row r="14" spans="1:18" x14ac:dyDescent="0.2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8" x14ac:dyDescent="0.2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8" x14ac:dyDescent="0.2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6" x14ac:dyDescent="0.2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6" x14ac:dyDescent="0.2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6" x14ac:dyDescent="0.2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6" x14ac:dyDescent="0.2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6" x14ac:dyDescent="0.2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6" x14ac:dyDescent="0.2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6" x14ac:dyDescent="0.2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6" x14ac:dyDescent="0.2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6" x14ac:dyDescent="0.2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6" x14ac:dyDescent="0.2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6" x14ac:dyDescent="0.2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6" x14ac:dyDescent="0.2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 x14ac:dyDescent="0.2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x14ac:dyDescent="0.2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6" x14ac:dyDescent="0.2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 x14ac:dyDescent="0.2">
      <c r="A32" s="112"/>
      <c r="B32" s="112"/>
      <c r="C32" s="112"/>
      <c r="D32" s="112"/>
      <c r="E32" s="112"/>
      <c r="F32" s="112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x14ac:dyDescent="0.2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5" spans="1:16" ht="30.75" customHeight="1" x14ac:dyDescent="0.2">
      <c r="A35" s="126"/>
      <c r="B35" s="127"/>
      <c r="C35" s="127"/>
      <c r="D35" s="127"/>
      <c r="E35" s="127"/>
      <c r="F35" s="127"/>
      <c r="G35" s="127"/>
      <c r="H35" s="127"/>
      <c r="I35" s="127"/>
    </row>
    <row r="36" spans="1:16" ht="26.25" customHeight="1" x14ac:dyDescent="0.2">
      <c r="A36" s="126"/>
      <c r="B36" s="127"/>
      <c r="C36" s="127"/>
      <c r="D36" s="127"/>
      <c r="E36" s="127"/>
      <c r="F36" s="127"/>
      <c r="G36" s="127"/>
      <c r="H36" s="127"/>
      <c r="I36" s="127"/>
    </row>
  </sheetData>
  <mergeCells count="5">
    <mergeCell ref="A32:F32"/>
    <mergeCell ref="A1:P1"/>
    <mergeCell ref="A2:P2"/>
    <mergeCell ref="A35:I35"/>
    <mergeCell ref="A36:I36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33"/>
  <sheetViews>
    <sheetView workbookViewId="0">
      <selection activeCell="R27" sqref="R27"/>
    </sheetView>
  </sheetViews>
  <sheetFormatPr baseColWidth="10" defaultRowHeight="12.75" x14ac:dyDescent="0.2"/>
  <cols>
    <col min="1" max="1" width="10.28515625" customWidth="1"/>
    <col min="2" max="2" width="6.5703125" customWidth="1"/>
    <col min="3" max="10" width="6.7109375" customWidth="1"/>
    <col min="11" max="12" width="6.5703125" customWidth="1"/>
    <col min="13" max="13" width="6.42578125" customWidth="1"/>
    <col min="14" max="14" width="6.42578125" hidden="1" customWidth="1"/>
    <col min="15" max="15" width="6.7109375" customWidth="1"/>
    <col min="16" max="16" width="8.85546875" customWidth="1"/>
    <col min="17" max="17" width="10" customWidth="1"/>
  </cols>
  <sheetData>
    <row r="1" spans="1:18" x14ac:dyDescent="0.2">
      <c r="A1" s="113" t="s">
        <v>84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</row>
    <row r="2" spans="1:18" x14ac:dyDescent="0.2">
      <c r="A2" s="113" t="s">
        <v>26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</row>
    <row r="4" spans="1:18" x14ac:dyDescent="0.2">
      <c r="A4" s="1" t="s">
        <v>68</v>
      </c>
      <c r="C4" s="1">
        <v>2025</v>
      </c>
    </row>
    <row r="5" spans="1:18" ht="13.5" thickBot="1" x14ac:dyDescent="0.25"/>
    <row r="6" spans="1:18" ht="13.5" thickBot="1" x14ac:dyDescent="0.25">
      <c r="A6" s="2" t="s">
        <v>56</v>
      </c>
      <c r="B6" s="29" t="s">
        <v>6</v>
      </c>
      <c r="C6" s="29" t="s">
        <v>1</v>
      </c>
      <c r="D6" s="29" t="s">
        <v>15</v>
      </c>
      <c r="E6" s="29" t="s">
        <v>6</v>
      </c>
      <c r="F6" s="29" t="s">
        <v>1</v>
      </c>
      <c r="G6" s="29" t="s">
        <v>15</v>
      </c>
      <c r="H6" s="29" t="s">
        <v>6</v>
      </c>
      <c r="I6" s="29" t="s">
        <v>1</v>
      </c>
      <c r="J6" s="29" t="s">
        <v>15</v>
      </c>
      <c r="K6" s="29" t="s">
        <v>6</v>
      </c>
      <c r="L6" s="29" t="s">
        <v>1</v>
      </c>
      <c r="M6" s="29" t="s">
        <v>15</v>
      </c>
      <c r="N6" s="70" t="s">
        <v>6</v>
      </c>
      <c r="O6" s="70" t="s">
        <v>6</v>
      </c>
      <c r="P6" s="128" t="s">
        <v>2</v>
      </c>
      <c r="Q6" s="129"/>
      <c r="R6" s="130"/>
    </row>
    <row r="7" spans="1:18" ht="13.5" thickBot="1" x14ac:dyDescent="0.25">
      <c r="A7" s="4"/>
      <c r="B7" s="5">
        <v>2</v>
      </c>
      <c r="C7" s="5">
        <v>4</v>
      </c>
      <c r="D7" s="5">
        <v>6</v>
      </c>
      <c r="E7" s="5">
        <v>9</v>
      </c>
      <c r="F7" s="5">
        <v>11</v>
      </c>
      <c r="G7" s="5">
        <v>13</v>
      </c>
      <c r="H7" s="5">
        <v>16</v>
      </c>
      <c r="I7" s="5">
        <v>18</v>
      </c>
      <c r="J7" s="5">
        <v>20</v>
      </c>
      <c r="K7" s="5">
        <v>23</v>
      </c>
      <c r="L7" s="5">
        <v>25</v>
      </c>
      <c r="M7" s="5">
        <v>27</v>
      </c>
      <c r="N7" s="33">
        <v>29</v>
      </c>
      <c r="O7" s="33">
        <v>30</v>
      </c>
      <c r="P7" s="90" t="s">
        <v>3</v>
      </c>
      <c r="Q7" s="91" t="s">
        <v>30</v>
      </c>
      <c r="R7" s="92" t="s">
        <v>31</v>
      </c>
    </row>
    <row r="8" spans="1:18" ht="13.5" thickBot="1" x14ac:dyDescent="0.25"/>
    <row r="9" spans="1:18" ht="13.5" thickBot="1" x14ac:dyDescent="0.25">
      <c r="A9" s="58" t="s">
        <v>4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37" t="str">
        <f>IF(ISERROR(AVERAGE(A9:O9)),"",MAX(A9:O9))</f>
        <v/>
      </c>
      <c r="Q9" s="27" t="str">
        <f>IF(ISERROR(AVERAGE(B9:O9)),"",MAX(B9:O9))</f>
        <v/>
      </c>
      <c r="R9" s="27" t="str">
        <f>IF(ISERROR(AVERAGE(B9:O9)),"",MIN(B9:O9))</f>
        <v/>
      </c>
    </row>
    <row r="10" spans="1:18" ht="13.5" thickBot="1" x14ac:dyDescent="0.25">
      <c r="A10" s="58" t="s">
        <v>5</v>
      </c>
      <c r="B10" s="58"/>
      <c r="C10" s="58"/>
      <c r="D10" s="58"/>
      <c r="E10" s="58"/>
      <c r="F10" s="58"/>
      <c r="G10" s="96"/>
      <c r="H10" s="96"/>
      <c r="I10" s="96"/>
      <c r="J10" s="96"/>
      <c r="K10" s="96"/>
      <c r="L10" s="96"/>
      <c r="M10" s="96"/>
      <c r="N10" s="96"/>
      <c r="O10" s="96"/>
      <c r="P10" s="37" t="str">
        <f t="shared" ref="P10:P11" si="0">IF(ISERROR(AVERAGE(A10:O10)),"",MAX(A10:O10))</f>
        <v/>
      </c>
      <c r="Q10" s="27" t="str">
        <f t="shared" ref="Q10:Q11" si="1">IF(ISERROR(AVERAGE(B10:O10)),"",MAX(B10:O10))</f>
        <v/>
      </c>
      <c r="R10" s="27" t="str">
        <f t="shared" ref="R10:R11" si="2">IF(ISERROR(AVERAGE(B10:O10)),"",MIN(B10:O10))</f>
        <v/>
      </c>
    </row>
    <row r="11" spans="1:18" ht="13.5" thickBot="1" x14ac:dyDescent="0.25">
      <c r="A11" s="58" t="s">
        <v>33</v>
      </c>
      <c r="B11" s="58"/>
      <c r="C11" s="58"/>
      <c r="D11" s="58"/>
      <c r="E11" s="58"/>
      <c r="F11" s="58"/>
      <c r="G11" s="96"/>
      <c r="H11" s="96"/>
      <c r="I11" s="96"/>
      <c r="J11" s="96"/>
      <c r="K11" s="96"/>
      <c r="L11" s="96"/>
      <c r="M11" s="96"/>
      <c r="N11" s="96"/>
      <c r="O11" s="96"/>
      <c r="P11" s="37" t="str">
        <f t="shared" si="0"/>
        <v/>
      </c>
      <c r="Q11" s="27" t="str">
        <f t="shared" si="1"/>
        <v/>
      </c>
      <c r="R11" s="27" t="str">
        <f t="shared" si="2"/>
        <v/>
      </c>
    </row>
    <row r="12" spans="1:18" x14ac:dyDescent="0.2">
      <c r="A12" s="25" t="s">
        <v>28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8" x14ac:dyDescent="0.2"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8" x14ac:dyDescent="0.2"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8" x14ac:dyDescent="0.2"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8" x14ac:dyDescent="0.2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x14ac:dyDescent="0.2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"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2"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x14ac:dyDescent="0.2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x14ac:dyDescent="0.2"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x14ac:dyDescent="0.2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x14ac:dyDescent="0.2"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x14ac:dyDescent="0.2"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x14ac:dyDescent="0.2"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x14ac:dyDescent="0.2"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x14ac:dyDescent="0.2"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 x14ac:dyDescent="0.2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x14ac:dyDescent="0.2"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 x14ac:dyDescent="0.2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 x14ac:dyDescent="0.2">
      <c r="A32" s="112"/>
      <c r="B32" s="112"/>
      <c r="C32" s="112"/>
      <c r="D32" s="112"/>
      <c r="E32" s="112"/>
      <c r="F32" s="112"/>
      <c r="G32" s="7"/>
      <c r="H32" s="7"/>
      <c r="I32" s="7"/>
      <c r="J32" s="7"/>
      <c r="K32" s="7"/>
      <c r="L32" s="7"/>
      <c r="M32" s="7"/>
      <c r="N32" s="7"/>
      <c r="O32" s="7"/>
    </row>
    <row r="33" spans="3:15" x14ac:dyDescent="0.2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</sheetData>
  <mergeCells count="4">
    <mergeCell ref="A32:F32"/>
    <mergeCell ref="A1:O1"/>
    <mergeCell ref="A2:O2"/>
    <mergeCell ref="P6:R6"/>
  </mergeCells>
  <phoneticPr fontId="3" type="noConversion"/>
  <pageMargins left="0.7" right="0.7" top="0.75" bottom="0.75" header="0.3" footer="0.3"/>
  <pageSetup paperSize="9" orientation="portrait" horizontalDpi="4294967293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33"/>
  <sheetViews>
    <sheetView workbookViewId="0">
      <selection activeCell="Q24" sqref="Q24"/>
    </sheetView>
  </sheetViews>
  <sheetFormatPr baseColWidth="10" defaultRowHeight="12.75" x14ac:dyDescent="0.2"/>
  <cols>
    <col min="1" max="1" width="10.28515625" customWidth="1"/>
    <col min="2" max="2" width="8.28515625" customWidth="1"/>
    <col min="3" max="3" width="7" customWidth="1"/>
    <col min="4" max="4" width="6.7109375" customWidth="1"/>
    <col min="5" max="5" width="8" customWidth="1"/>
    <col min="6" max="6" width="7.140625" customWidth="1"/>
    <col min="7" max="7" width="7.28515625" customWidth="1"/>
    <col min="8" max="9" width="6.5703125" customWidth="1"/>
    <col min="10" max="10" width="6.28515625" customWidth="1"/>
    <col min="11" max="11" width="6.85546875" customWidth="1"/>
    <col min="12" max="12" width="6.42578125" customWidth="1"/>
    <col min="13" max="13" width="6.5703125" customWidth="1"/>
    <col min="14" max="14" width="8" customWidth="1"/>
  </cols>
  <sheetData>
    <row r="1" spans="1:14" x14ac:dyDescent="0.2">
      <c r="A1" s="111" t="s">
        <v>85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4" x14ac:dyDescent="0.2">
      <c r="A2" s="1"/>
      <c r="B2" s="1"/>
      <c r="C2" s="1"/>
      <c r="D2" s="1"/>
      <c r="E2" s="1"/>
      <c r="F2" s="1" t="s">
        <v>21</v>
      </c>
      <c r="G2" s="1"/>
      <c r="H2" s="1"/>
      <c r="I2" s="1"/>
      <c r="J2" s="1"/>
      <c r="K2" s="1"/>
      <c r="M2" s="1"/>
    </row>
    <row r="3" spans="1:14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</row>
    <row r="4" spans="1:14" x14ac:dyDescent="0.2">
      <c r="A4" t="s">
        <v>7</v>
      </c>
      <c r="C4">
        <v>2025</v>
      </c>
    </row>
    <row r="5" spans="1:14" x14ac:dyDescent="0.2">
      <c r="A5" s="1"/>
    </row>
    <row r="6" spans="1:14" ht="13.5" thickBot="1" x14ac:dyDescent="0.25"/>
    <row r="7" spans="1:14" x14ac:dyDescent="0.2">
      <c r="A7" s="8" t="s">
        <v>0</v>
      </c>
      <c r="B7" s="8"/>
      <c r="C7" s="8"/>
      <c r="D7" s="11"/>
      <c r="E7" s="8"/>
      <c r="F7" s="8"/>
      <c r="G7" s="8"/>
      <c r="H7" s="11"/>
      <c r="I7" s="18"/>
      <c r="J7" s="11"/>
      <c r="K7" s="11"/>
      <c r="L7" s="20"/>
      <c r="M7" s="11"/>
      <c r="N7" s="21" t="s">
        <v>2</v>
      </c>
    </row>
    <row r="8" spans="1:14" ht="13.5" thickBot="1" x14ac:dyDescent="0.25">
      <c r="A8" s="9"/>
      <c r="B8" s="9" t="s">
        <v>13</v>
      </c>
      <c r="C8" s="9" t="s">
        <v>14</v>
      </c>
      <c r="D8" s="16" t="s">
        <v>12</v>
      </c>
      <c r="E8" s="9" t="s">
        <v>22</v>
      </c>
      <c r="F8" s="9" t="s">
        <v>23</v>
      </c>
      <c r="G8" s="9" t="s">
        <v>24</v>
      </c>
      <c r="H8" s="16" t="s">
        <v>25</v>
      </c>
      <c r="I8" s="23" t="s">
        <v>16</v>
      </c>
      <c r="J8" s="22" t="s">
        <v>17</v>
      </c>
      <c r="K8" s="22" t="s">
        <v>18</v>
      </c>
      <c r="L8" s="24" t="s">
        <v>19</v>
      </c>
      <c r="M8" s="16" t="s">
        <v>20</v>
      </c>
      <c r="N8" s="19" t="s">
        <v>7</v>
      </c>
    </row>
    <row r="9" spans="1:14" ht="13.5" thickBot="1" x14ac:dyDescent="0.25"/>
    <row r="10" spans="1:14" ht="13.5" thickBot="1" x14ac:dyDescent="0.25">
      <c r="A10" s="14" t="s">
        <v>4</v>
      </c>
      <c r="B10" s="15">
        <f>IF(ISERROR(ENE!P10),"",ENE!P10)</f>
        <v>110</v>
      </c>
      <c r="C10" s="15">
        <f>FEB!O9</f>
        <v>110</v>
      </c>
      <c r="D10" s="15">
        <f>+MAR!Q9</f>
        <v>113.84615384615384</v>
      </c>
      <c r="E10" s="15">
        <f>+ABR!O9</f>
        <v>102.69230769230769</v>
      </c>
      <c r="F10" s="15">
        <f>+MAY!P9</f>
        <v>100.38461538461539</v>
      </c>
      <c r="G10" s="15">
        <f>+JUN!P9</f>
        <v>91.15384615384616</v>
      </c>
      <c r="H10" s="15">
        <f>+JUL!Q9</f>
        <v>90</v>
      </c>
      <c r="I10" s="15">
        <f>+AGO!O9</f>
        <v>90</v>
      </c>
      <c r="J10" s="15">
        <f>+SET!O9</f>
        <v>90</v>
      </c>
      <c r="K10" s="15">
        <f>+OCT!O9</f>
        <v>89.444444444444443</v>
      </c>
      <c r="L10" s="15" t="str">
        <f>+NOV!P9</f>
        <v/>
      </c>
      <c r="M10" s="15" t="str">
        <f>+DIC!Q9</f>
        <v/>
      </c>
      <c r="N10" s="27">
        <f>IF(ISERROR(AVERAGE(B10:M10)),"",AVERAGE(B10:M10))</f>
        <v>98.752136752136749</v>
      </c>
    </row>
    <row r="11" spans="1:14" ht="14.25" customHeight="1" thickBot="1" x14ac:dyDescent="0.25">
      <c r="A11" s="10" t="s">
        <v>5</v>
      </c>
      <c r="B11" s="15">
        <f>IF(ISERROR(ENE!P11),"",ENE!P11)</f>
        <v>112.72727272727273</v>
      </c>
      <c r="C11" s="15">
        <f>FEB!O10</f>
        <v>108.33333333333333</v>
      </c>
      <c r="D11" s="15">
        <f>+MAR!Q10</f>
        <v>112.07692307692308</v>
      </c>
      <c r="E11" s="15">
        <f>+ABR!O10</f>
        <v>100.76923076923077</v>
      </c>
      <c r="F11" s="15">
        <f>+MAY!P10</f>
        <v>96.384615384615387</v>
      </c>
      <c r="G11" s="15">
        <f>+JUN!P10</f>
        <v>90.384615384615387</v>
      </c>
      <c r="H11" s="15">
        <f>+JUL!Q10</f>
        <v>94.642857142857139</v>
      </c>
      <c r="I11" s="15">
        <f>+AGO!O10</f>
        <v>87.307692307692307</v>
      </c>
      <c r="J11" s="15">
        <f>+SET!O10</f>
        <v>86.538461538461533</v>
      </c>
      <c r="K11" s="15">
        <f>+OCT!O10</f>
        <v>84.444444444444443</v>
      </c>
      <c r="L11" s="15" t="str">
        <f>+NOV!P10</f>
        <v/>
      </c>
      <c r="M11" s="15" t="str">
        <f>+NOV!Q10</f>
        <v/>
      </c>
      <c r="N11" s="27">
        <f t="shared" ref="N11:N12" si="0">IF(ISERROR(AVERAGE(B11:M11)),"",AVERAGE(B11:M11))</f>
        <v>97.3609446109446</v>
      </c>
    </row>
    <row r="12" spans="1:14" ht="13.5" thickBot="1" x14ac:dyDescent="0.25">
      <c r="A12" s="10" t="s">
        <v>33</v>
      </c>
      <c r="B12" s="15">
        <f>IF(ISERROR(ENE!P12),"",ENE!P12)</f>
        <v>115</v>
      </c>
      <c r="C12" s="15">
        <f>FEB!O11</f>
        <v>108.75</v>
      </c>
      <c r="D12" s="15">
        <f>+MAR!Q11</f>
        <v>115.23076923076923</v>
      </c>
      <c r="E12" s="15">
        <f>+ABR!O11</f>
        <v>102.07692307692308</v>
      </c>
      <c r="F12" s="15">
        <f>+MAY!P11</f>
        <v>99.692307692307693</v>
      </c>
      <c r="G12" s="15">
        <f>+JUN!P11</f>
        <v>89.307692307692307</v>
      </c>
      <c r="H12" s="15">
        <f>+JUL!Q11</f>
        <v>91.142857142857139</v>
      </c>
      <c r="I12" s="15">
        <f>+AGO!O11</f>
        <v>90.15384615384616</v>
      </c>
      <c r="J12" s="15">
        <f>+SET!O11</f>
        <v>90.615384615384613</v>
      </c>
      <c r="K12" s="15">
        <f>+OCT!O11</f>
        <v>89.444444444444443</v>
      </c>
      <c r="L12" s="15" t="str">
        <f>+NOV!P11</f>
        <v/>
      </c>
      <c r="M12" s="15" t="str">
        <f>+NOV!Q11</f>
        <v/>
      </c>
      <c r="N12" s="27">
        <f t="shared" si="0"/>
        <v>99.141422466422469</v>
      </c>
    </row>
    <row r="13" spans="1:14" x14ac:dyDescent="0.2">
      <c r="A13" s="38" t="s">
        <v>32</v>
      </c>
      <c r="J13" s="7"/>
      <c r="K13" s="7"/>
      <c r="L13" s="7"/>
      <c r="M13" s="7"/>
      <c r="N13" s="7"/>
    </row>
    <row r="14" spans="1:14" x14ac:dyDescent="0.2">
      <c r="J14" s="7"/>
      <c r="K14" s="7"/>
      <c r="L14" s="7"/>
      <c r="M14" s="7"/>
      <c r="N14" s="7"/>
    </row>
    <row r="15" spans="1:14" x14ac:dyDescent="0.2">
      <c r="J15" s="7"/>
      <c r="K15" s="7"/>
      <c r="L15" s="7"/>
      <c r="M15" s="7"/>
      <c r="N15" s="7"/>
    </row>
    <row r="16" spans="1:14" x14ac:dyDescent="0.2">
      <c r="J16" s="7"/>
      <c r="K16" s="7"/>
      <c r="L16" s="7"/>
      <c r="M16" s="7"/>
      <c r="N16" s="7"/>
    </row>
    <row r="17" spans="10:14" x14ac:dyDescent="0.2">
      <c r="J17" s="7"/>
      <c r="K17" s="7"/>
      <c r="L17" s="7"/>
      <c r="M17" s="7"/>
      <c r="N17" s="7"/>
    </row>
    <row r="18" spans="10:14" x14ac:dyDescent="0.2">
      <c r="J18" s="7"/>
      <c r="K18" s="7"/>
      <c r="L18" s="7"/>
      <c r="M18" s="7"/>
      <c r="N18" s="7"/>
    </row>
    <row r="19" spans="10:14" x14ac:dyDescent="0.2">
      <c r="J19" s="7"/>
      <c r="K19" s="7"/>
      <c r="L19" s="7"/>
      <c r="M19" s="7"/>
      <c r="N19" s="7"/>
    </row>
    <row r="20" spans="10:14" x14ac:dyDescent="0.2">
      <c r="J20" s="7"/>
      <c r="K20" s="7"/>
      <c r="L20" s="7"/>
      <c r="M20" s="7"/>
      <c r="N20" s="7"/>
    </row>
    <row r="21" spans="10:14" x14ac:dyDescent="0.2">
      <c r="J21" s="7"/>
      <c r="K21" s="7"/>
      <c r="L21" s="7"/>
      <c r="M21" s="7"/>
      <c r="N21" s="7"/>
    </row>
    <row r="22" spans="10:14" x14ac:dyDescent="0.2">
      <c r="J22" s="7"/>
      <c r="K22" s="7"/>
      <c r="L22" s="7"/>
      <c r="M22" s="7"/>
      <c r="N22" s="7"/>
    </row>
    <row r="23" spans="10:14" x14ac:dyDescent="0.2">
      <c r="J23" s="7"/>
      <c r="K23" s="7"/>
      <c r="L23" s="7"/>
      <c r="M23" s="7"/>
      <c r="N23" s="7"/>
    </row>
    <row r="24" spans="10:14" x14ac:dyDescent="0.2">
      <c r="J24" s="7"/>
      <c r="K24" s="7"/>
      <c r="L24" s="7"/>
      <c r="M24" s="7"/>
      <c r="N24" s="7"/>
    </row>
    <row r="25" spans="10:14" x14ac:dyDescent="0.2">
      <c r="J25" s="7"/>
      <c r="K25" s="7"/>
      <c r="L25" s="7"/>
      <c r="M25" s="7"/>
      <c r="N25" s="7"/>
    </row>
    <row r="26" spans="10:14" x14ac:dyDescent="0.2">
      <c r="J26" s="7"/>
      <c r="K26" s="7"/>
      <c r="L26" s="7"/>
      <c r="M26" s="7"/>
      <c r="N26" s="7"/>
    </row>
    <row r="27" spans="10:14" x14ac:dyDescent="0.2">
      <c r="J27" s="7"/>
      <c r="K27" s="7"/>
      <c r="L27" s="7"/>
      <c r="M27" s="7"/>
      <c r="N27" s="7"/>
    </row>
    <row r="28" spans="10:14" x14ac:dyDescent="0.2">
      <c r="J28" s="7"/>
      <c r="K28" s="7"/>
      <c r="L28" s="7"/>
      <c r="M28" s="7"/>
      <c r="N28" s="7"/>
    </row>
    <row r="29" spans="10:14" x14ac:dyDescent="0.2">
      <c r="J29" s="7"/>
      <c r="K29" s="7"/>
      <c r="L29" s="7"/>
      <c r="M29" s="7"/>
      <c r="N29" s="7"/>
    </row>
    <row r="30" spans="10:14" x14ac:dyDescent="0.2">
      <c r="J30" s="7"/>
      <c r="K30" s="7"/>
      <c r="L30" s="7"/>
      <c r="M30" s="7"/>
      <c r="N30" s="7"/>
    </row>
    <row r="31" spans="10:14" x14ac:dyDescent="0.2">
      <c r="J31" s="7"/>
      <c r="K31" s="7"/>
      <c r="L31" s="7"/>
      <c r="M31" s="7"/>
      <c r="N31" s="7"/>
    </row>
    <row r="32" spans="10:14" x14ac:dyDescent="0.2">
      <c r="N32" s="7"/>
    </row>
    <row r="33" spans="10:14" x14ac:dyDescent="0.2">
      <c r="J33" s="7"/>
      <c r="K33" s="7"/>
      <c r="L33" s="7"/>
      <c r="M33" s="7"/>
      <c r="N33" s="7"/>
    </row>
  </sheetData>
  <mergeCells count="1">
    <mergeCell ref="A1:N1"/>
  </mergeCells>
  <phoneticPr fontId="0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firstPageNumber="0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33"/>
  <sheetViews>
    <sheetView workbookViewId="0">
      <selection activeCell="A2" sqref="A2"/>
    </sheetView>
  </sheetViews>
  <sheetFormatPr baseColWidth="10" defaultRowHeight="12.75" x14ac:dyDescent="0.2"/>
  <cols>
    <col min="1" max="1" width="10.28515625" customWidth="1"/>
    <col min="2" max="2" width="8.5703125" customWidth="1"/>
    <col min="3" max="3" width="9.42578125" customWidth="1"/>
    <col min="4" max="4" width="8.140625" customWidth="1"/>
    <col min="5" max="5" width="8" customWidth="1"/>
    <col min="6" max="6" width="9.28515625" customWidth="1"/>
    <col min="7" max="7" width="8.5703125" customWidth="1"/>
    <col min="8" max="8" width="7.85546875" customWidth="1"/>
    <col min="9" max="9" width="8.5703125" customWidth="1"/>
    <col min="10" max="10" width="7.140625" customWidth="1"/>
    <col min="11" max="11" width="7.85546875" customWidth="1"/>
    <col min="12" max="12" width="8.7109375" customWidth="1"/>
    <col min="13" max="13" width="8.42578125" customWidth="1"/>
    <col min="14" max="14" width="8" customWidth="1"/>
  </cols>
  <sheetData>
    <row r="1" spans="1:14" x14ac:dyDescent="0.2">
      <c r="A1" s="111" t="s">
        <v>98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4" x14ac:dyDescent="0.2">
      <c r="A2" s="1"/>
      <c r="B2" s="1"/>
      <c r="C2" s="1"/>
      <c r="D2" s="1"/>
      <c r="E2" s="1"/>
      <c r="F2" s="1" t="s">
        <v>27</v>
      </c>
      <c r="G2" s="1"/>
      <c r="H2" s="1"/>
      <c r="I2" s="1"/>
      <c r="J2" s="1"/>
      <c r="K2" s="1"/>
      <c r="M2" s="1"/>
    </row>
    <row r="3" spans="1:14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</row>
    <row r="5" spans="1:14" x14ac:dyDescent="0.2">
      <c r="A5" s="1"/>
    </row>
    <row r="6" spans="1:14" ht="13.5" thickBot="1" x14ac:dyDescent="0.25"/>
    <row r="7" spans="1:14" x14ac:dyDescent="0.2">
      <c r="A7" s="8" t="s">
        <v>0</v>
      </c>
      <c r="B7" s="8"/>
      <c r="C7" s="8"/>
      <c r="D7" s="11"/>
      <c r="E7" s="8"/>
      <c r="F7" s="8"/>
      <c r="G7" s="8"/>
      <c r="H7" s="11"/>
      <c r="I7" s="18"/>
      <c r="J7" s="11"/>
      <c r="K7" s="11"/>
      <c r="L7" s="20"/>
      <c r="M7" s="11"/>
      <c r="N7" s="21" t="s">
        <v>2</v>
      </c>
    </row>
    <row r="8" spans="1:14" ht="13.5" thickBot="1" x14ac:dyDescent="0.25">
      <c r="A8" s="9"/>
      <c r="B8" s="9" t="s">
        <v>13</v>
      </c>
      <c r="C8" s="9" t="s">
        <v>14</v>
      </c>
      <c r="D8" s="16" t="s">
        <v>12</v>
      </c>
      <c r="E8" s="9" t="s">
        <v>22</v>
      </c>
      <c r="F8" s="9" t="s">
        <v>23</v>
      </c>
      <c r="G8" s="9" t="s">
        <v>24</v>
      </c>
      <c r="H8" s="16" t="s">
        <v>25</v>
      </c>
      <c r="I8" s="23" t="s">
        <v>16</v>
      </c>
      <c r="J8" s="22" t="s">
        <v>17</v>
      </c>
      <c r="K8" s="22" t="s">
        <v>18</v>
      </c>
      <c r="L8" s="24" t="s">
        <v>19</v>
      </c>
      <c r="M8" s="16" t="s">
        <v>20</v>
      </c>
      <c r="N8" s="19" t="s">
        <v>7</v>
      </c>
    </row>
    <row r="9" spans="1:14" ht="13.5" thickBot="1" x14ac:dyDescent="0.25"/>
    <row r="10" spans="1:14" ht="13.5" thickBot="1" x14ac:dyDescent="0.25">
      <c r="A10" s="14" t="s">
        <v>4</v>
      </c>
      <c r="B10" s="75">
        <f>IF(ISERROR(+ACTUAL!B10/'2024'!B10),"",+ACTUAL!B10/'2024'!B10-1)</f>
        <v>-0.3125</v>
      </c>
      <c r="C10" s="75">
        <f>IF(ISERROR(+ACTUAL!C10/'2024'!C10),"",+ACTUAL!C10/'2024'!C10-1)</f>
        <v>-0.3052631578947369</v>
      </c>
      <c r="D10" s="75">
        <f>IF(ISERROR(+ACTUAL!D10/'2024'!D10),"",+ACTUAL!D10/'2024'!D10-1)</f>
        <v>-0.20855614973262038</v>
      </c>
      <c r="E10" s="75">
        <f>IF(ISERROR(+ACTUAL!E10/'2024'!E10),"",+ACTUAL!E10/'2024'!E10-1)</f>
        <v>-0.2860962566844919</v>
      </c>
      <c r="F10" s="75">
        <f>IF(ISERROR(+ACTUAL!F10/'2024'!F10),"",+ACTUAL!F10/'2024'!F10-1)</f>
        <v>-0.33418367346938771</v>
      </c>
      <c r="G10" s="75">
        <f>IF(ISERROR(+ACTUAL!G10/'2024'!G10),"",+ACTUAL!G10/'2024'!G10-1)</f>
        <v>-0.28036437246963564</v>
      </c>
      <c r="H10" s="75">
        <f>IF(ISERROR(+ACTUAL!H10/'2024'!H10),"",+ACTUAL!H10/'2024'!H10-1)</f>
        <v>-0.32160804020100497</v>
      </c>
      <c r="I10" s="75">
        <f>IF(ISERROR(+ACTUAL!I10/'2024'!I10),"",+ACTUAL!I10/'2024'!I10-1)</f>
        <v>-0.33538461538461539</v>
      </c>
      <c r="J10" s="75">
        <f>IF(ISERROR(+ACTUAL!J10/'2024'!J10),"",+ACTUAL!J10/'2024'!J10)</f>
        <v>0.752411575562701</v>
      </c>
      <c r="K10" s="75">
        <f>IF(ISERROR(+ACTUAL!K10/'2024'!K10),"",+ACTUAL!K10/'2024'!K10)</f>
        <v>0.75260697590794678</v>
      </c>
      <c r="L10" s="75" t="str">
        <f>IF(ISERROR(+ACTUAL!L10/'2024'!L10),"",+ACTUAL!L10/'2024'!L10)</f>
        <v/>
      </c>
      <c r="M10" s="75" t="str">
        <f>IF(ISERROR(+ACTUAL!M10/'2024'!M10),"",+ACTUAL!M10/'2024'!M10)</f>
        <v/>
      </c>
      <c r="N10" s="75">
        <f>IF(ISERROR(+ACTUAL!N10/'2024'!N10),"",+ACTUAL!N10/'2024'!N10-1)</f>
        <v>-0.26062089542687561</v>
      </c>
    </row>
    <row r="11" spans="1:14" ht="15.75" customHeight="1" thickBot="1" x14ac:dyDescent="0.25">
      <c r="A11" s="98" t="s">
        <v>5</v>
      </c>
      <c r="B11" s="75">
        <f>IF(ISERROR(+ACTUAL!B11/'2024'!B11),"",+ACTUAL!B11/'2024'!B11-1)</f>
        <v>-0.30726256983240219</v>
      </c>
      <c r="C11" s="75">
        <f>IF(ISERROR(+ACTUAL!C11/'2024'!C11),"",+ACTUAL!C11/'2024'!C11-1)</f>
        <v>-0.31398416886543534</v>
      </c>
      <c r="D11" s="75">
        <f>IF(ISERROR(+ACTUAL!D11/'2024'!D11),"",+ACTUAL!D11/'2024'!D11-1)</f>
        <v>-0.16504297994269335</v>
      </c>
      <c r="E11" s="75">
        <f>IF(ISERROR(+ACTUAL!E11/'2024'!E11),"",+ACTUAL!E11/'2024'!E11-1)</f>
        <v>-0.24928366762177645</v>
      </c>
      <c r="F11" s="75">
        <f>IF(ISERROR(+ACTUAL!F11/'2024'!F11),"",+ACTUAL!F11/'2024'!F11-1)</f>
        <v>-0.34225721784776908</v>
      </c>
      <c r="G11" s="75">
        <f>IF(ISERROR(+ACTUAL!G11/'2024'!G11),"",+ACTUAL!G11/'2024'!G11-1)</f>
        <v>-0.29110105580693812</v>
      </c>
      <c r="H11" s="75">
        <f>IF(ISERROR(+ACTUAL!H11/'2024'!H11),"",+ACTUAL!H11/'2024'!H11-1)</f>
        <v>-0.29017857142857151</v>
      </c>
      <c r="I11" s="75">
        <f>IF(ISERROR(+ACTUAL!I11/'2024'!I11),"",+ACTUAL!I11/'2024'!I11-1)</f>
        <v>-0.34723220704529112</v>
      </c>
      <c r="J11" s="75">
        <f>IF(ISERROR(+ACTUAL!J11/'2024'!J11),"",+ACTUAL!J11/'2024'!J11)</f>
        <v>0.71202531645569622</v>
      </c>
      <c r="K11" s="75">
        <f>IF(ISERROR(+ACTUAL!K11/'2024'!K11),"",+ACTUAL!K11/'2024'!K11)</f>
        <v>0.71516467607672818</v>
      </c>
      <c r="L11" s="75" t="str">
        <f>IF(ISERROR(+ACTUAL!L11/'2024'!L11),"",+ACTUAL!L11/'2024'!L11)</f>
        <v/>
      </c>
      <c r="M11" s="75" t="str">
        <f>IF(ISERROR(+ACTUAL!M11/'2024'!M11),"",+ACTUAL!M11/'2024'!M11)</f>
        <v/>
      </c>
      <c r="N11" s="75">
        <f>IF(ISERROR(+ACTUAL!N11/'2024'!N11),"",+ACTUAL!N11/'2024'!N11-1)</f>
        <v>-0.26297023604705727</v>
      </c>
    </row>
    <row r="12" spans="1:14" ht="13.5" thickBot="1" x14ac:dyDescent="0.25">
      <c r="A12" s="99" t="s">
        <v>33</v>
      </c>
      <c r="B12" s="75">
        <f>IF(ISERROR(+ACTUAL!B12/'2024'!B12),"",+ACTUAL!B12/'2024'!B12-1)</f>
        <v>-0.30608886450905093</v>
      </c>
      <c r="C12" s="75">
        <f>IF(ISERROR(+ACTUAL!C12/'2024'!C12),"",+ACTUAL!C12/'2024'!C12-1)</f>
        <v>-0.32066631962519521</v>
      </c>
      <c r="D12" s="75">
        <f>IF(ISERROR(+ACTUAL!D12/'2024'!D12),"",+ACTUAL!D12/'2024'!D12-1)</f>
        <v>-0.19935863174772861</v>
      </c>
      <c r="E12" s="75">
        <f>IF(ISERROR(+ACTUAL!E12/'2024'!E12),"",+ACTUAL!E12/'2024'!E12-1)</f>
        <v>-0.290753607696419</v>
      </c>
      <c r="F12" s="75">
        <f>IF(ISERROR(+ACTUAL!F12/'2024'!F12),"",+ACTUAL!F12/'2024'!F12-1)</f>
        <v>-0.34213197969543152</v>
      </c>
      <c r="G12" s="75">
        <f>IF(ISERROR(+ACTUAL!G12/'2024'!G12),"",+ACTUAL!G12/'2024'!G12-1)</f>
        <v>-0.32682643989176652</v>
      </c>
      <c r="H12" s="75">
        <f>IF(ISERROR(+ACTUAL!H12/'2024'!H12),"",+ACTUAL!H12/'2024'!H12-1)</f>
        <v>-0.33375104427736013</v>
      </c>
      <c r="I12" s="75">
        <f>IF(ISERROR(+ACTUAL!I12/'2024'!I12),"",+ACTUAL!I12/'2024'!I12-1)</f>
        <v>-0.34552561775792257</v>
      </c>
      <c r="J12" s="75">
        <f>IF(ISERROR(+ACTUAL!J12/'2024'!J12),"",+ACTUAL!J12/'2024'!J12)</f>
        <v>0.72716049382716053</v>
      </c>
      <c r="K12" s="75">
        <f>IF(ISERROR(+ACTUAL!K12/'2024'!K12),"",+ACTUAL!K12/'2024'!K12)</f>
        <v>0.72673611111111103</v>
      </c>
      <c r="L12" s="75" t="str">
        <f>IF(ISERROR(+ACTUAL!L12/'2024'!L12),"",+ACTUAL!L12/'2024'!L12)</f>
        <v/>
      </c>
      <c r="M12" s="75" t="str">
        <f>IF(ISERROR(+ACTUAL!M12/'2024'!M12),"",+ACTUAL!M12/'2024'!M12)</f>
        <v/>
      </c>
      <c r="N12" s="75">
        <f>IF(ISERROR(+ACTUAL!N12/'2024'!N12),"",+ACTUAL!N12/'2024'!N12-1)</f>
        <v>-0.27838064935818696</v>
      </c>
    </row>
    <row r="13" spans="1:14" x14ac:dyDescent="0.2">
      <c r="A13" t="s">
        <v>89</v>
      </c>
      <c r="J13" s="7"/>
      <c r="K13" s="7"/>
      <c r="L13" s="7"/>
      <c r="M13" s="7"/>
      <c r="N13" s="7"/>
    </row>
    <row r="14" spans="1:14" x14ac:dyDescent="0.2">
      <c r="J14" s="7"/>
      <c r="K14" s="7"/>
      <c r="L14" s="7"/>
      <c r="M14" s="7"/>
      <c r="N14" s="7"/>
    </row>
    <row r="15" spans="1:14" x14ac:dyDescent="0.2">
      <c r="J15" s="7"/>
      <c r="K15" s="7"/>
      <c r="L15" s="7"/>
      <c r="M15" s="7"/>
      <c r="N15" s="7"/>
    </row>
    <row r="16" spans="1:14" x14ac:dyDescent="0.2">
      <c r="J16" s="7"/>
      <c r="K16" s="7"/>
      <c r="L16" s="7"/>
      <c r="M16" s="7"/>
      <c r="N16" s="7"/>
    </row>
    <row r="17" spans="10:14" x14ac:dyDescent="0.2">
      <c r="J17" s="7"/>
      <c r="K17" s="7"/>
      <c r="L17" s="7"/>
      <c r="M17" s="7"/>
      <c r="N17" s="7"/>
    </row>
    <row r="18" spans="10:14" x14ac:dyDescent="0.2">
      <c r="J18" s="7"/>
      <c r="K18" s="7"/>
      <c r="L18" s="7"/>
      <c r="M18" s="7"/>
      <c r="N18" s="7"/>
    </row>
    <row r="19" spans="10:14" x14ac:dyDescent="0.2">
      <c r="J19" s="7"/>
      <c r="K19" s="7"/>
      <c r="L19" s="7"/>
      <c r="M19" s="7"/>
      <c r="N19" s="7"/>
    </row>
    <row r="20" spans="10:14" x14ac:dyDescent="0.2">
      <c r="J20" s="7"/>
      <c r="K20" s="7"/>
      <c r="L20" s="7"/>
      <c r="M20" s="7"/>
      <c r="N20" s="7"/>
    </row>
    <row r="21" spans="10:14" x14ac:dyDescent="0.2">
      <c r="J21" s="7"/>
      <c r="K21" s="7"/>
      <c r="L21" s="7"/>
      <c r="M21" s="7"/>
      <c r="N21" s="7"/>
    </row>
    <row r="22" spans="10:14" x14ac:dyDescent="0.2">
      <c r="J22" s="7"/>
      <c r="K22" s="7"/>
      <c r="L22" s="7"/>
      <c r="M22" s="7"/>
      <c r="N22" s="7"/>
    </row>
    <row r="23" spans="10:14" x14ac:dyDescent="0.2">
      <c r="J23" s="7"/>
      <c r="K23" s="7"/>
      <c r="L23" s="7"/>
      <c r="M23" s="7"/>
      <c r="N23" s="7"/>
    </row>
    <row r="24" spans="10:14" x14ac:dyDescent="0.2">
      <c r="J24" s="7"/>
      <c r="K24" s="7"/>
      <c r="L24" s="7"/>
      <c r="M24" s="7"/>
      <c r="N24" s="7"/>
    </row>
    <row r="25" spans="10:14" x14ac:dyDescent="0.2">
      <c r="J25" s="7"/>
      <c r="K25" s="7"/>
      <c r="L25" s="7"/>
      <c r="M25" s="7"/>
      <c r="N25" s="7"/>
    </row>
    <row r="26" spans="10:14" x14ac:dyDescent="0.2">
      <c r="J26" s="7"/>
      <c r="K26" s="7"/>
      <c r="L26" s="7"/>
      <c r="M26" s="7"/>
      <c r="N26" s="7"/>
    </row>
    <row r="27" spans="10:14" x14ac:dyDescent="0.2">
      <c r="J27" s="7"/>
      <c r="K27" s="7"/>
      <c r="L27" s="7"/>
      <c r="M27" s="7"/>
      <c r="N27" s="7"/>
    </row>
    <row r="28" spans="10:14" x14ac:dyDescent="0.2">
      <c r="J28" s="7"/>
      <c r="K28" s="7"/>
      <c r="L28" s="7"/>
      <c r="M28" s="7"/>
      <c r="N28" s="7"/>
    </row>
    <row r="29" spans="10:14" x14ac:dyDescent="0.2">
      <c r="J29" s="7"/>
      <c r="K29" s="7"/>
      <c r="L29" s="7"/>
      <c r="M29" s="7"/>
      <c r="N29" s="7"/>
    </row>
    <row r="30" spans="10:14" x14ac:dyDescent="0.2">
      <c r="J30" s="7"/>
      <c r="K30" s="7"/>
      <c r="L30" s="7"/>
      <c r="M30" s="7"/>
      <c r="N30" s="7"/>
    </row>
    <row r="31" spans="10:14" x14ac:dyDescent="0.2">
      <c r="J31" s="7"/>
      <c r="K31" s="7"/>
      <c r="L31" s="7"/>
      <c r="M31" s="7"/>
      <c r="N31" s="7"/>
    </row>
    <row r="32" spans="10:14" x14ac:dyDescent="0.2">
      <c r="N32" s="7"/>
    </row>
    <row r="33" spans="10:14" x14ac:dyDescent="0.2">
      <c r="J33" s="7"/>
      <c r="K33" s="7"/>
      <c r="L33" s="7"/>
      <c r="M33" s="7"/>
      <c r="N33" s="7"/>
    </row>
  </sheetData>
  <mergeCells count="1">
    <mergeCell ref="A1:N1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3:CX52"/>
  <sheetViews>
    <sheetView showGridLines="0" topLeftCell="A29" workbookViewId="0">
      <selection activeCell="P52" sqref="P52"/>
    </sheetView>
  </sheetViews>
  <sheetFormatPr baseColWidth="10" defaultRowHeight="12.75" x14ac:dyDescent="0.2"/>
  <cols>
    <col min="2" max="2" width="7.42578125" customWidth="1"/>
    <col min="3" max="3" width="7" customWidth="1"/>
    <col min="4" max="4" width="7.7109375" customWidth="1"/>
    <col min="5" max="5" width="6.28515625" customWidth="1"/>
    <col min="6" max="6" width="7" customWidth="1"/>
    <col min="7" max="7" width="6.42578125" customWidth="1"/>
    <col min="8" max="8" width="7.7109375" customWidth="1"/>
    <col min="9" max="9" width="7.28515625" customWidth="1"/>
    <col min="10" max="10" width="7.7109375" customWidth="1"/>
    <col min="11" max="11" width="8.85546875" customWidth="1"/>
    <col min="12" max="12" width="7" customWidth="1"/>
    <col min="13" max="13" width="7.140625" customWidth="1"/>
    <col min="17" max="17" width="12.5703125" bestFit="1" customWidth="1"/>
    <col min="18" max="18" width="4" customWidth="1"/>
    <col min="19" max="19" width="0.85546875" customWidth="1"/>
    <col min="20" max="20" width="8.28515625" customWidth="1"/>
    <col min="21" max="21" width="8.5703125" customWidth="1"/>
    <col min="22" max="22" width="9.140625" customWidth="1"/>
    <col min="25" max="25" width="5" customWidth="1"/>
    <col min="26" max="26" width="8.42578125" customWidth="1"/>
    <col min="89" max="89" width="6.28515625" customWidth="1"/>
    <col min="90" max="90" width="6" customWidth="1"/>
    <col min="91" max="91" width="6.5703125" customWidth="1"/>
    <col min="92" max="92" width="6" customWidth="1"/>
    <col min="93" max="93" width="6.7109375" customWidth="1"/>
    <col min="94" max="94" width="6.140625" customWidth="1"/>
    <col min="95" max="95" width="7.140625" customWidth="1"/>
    <col min="96" max="96" width="6" customWidth="1"/>
    <col min="97" max="97" width="5.42578125" customWidth="1"/>
    <col min="98" max="99" width="6.5703125" customWidth="1"/>
    <col min="100" max="100" width="6.140625" customWidth="1"/>
    <col min="101" max="101" width="6.28515625" customWidth="1"/>
    <col min="102" max="102" width="6" customWidth="1"/>
  </cols>
  <sheetData>
    <row r="3" spans="1:102" x14ac:dyDescent="0.2">
      <c r="B3" s="40">
        <v>40026</v>
      </c>
      <c r="C3" s="40">
        <v>40057</v>
      </c>
      <c r="D3" s="40">
        <v>40087</v>
      </c>
      <c r="E3" s="40">
        <v>40118</v>
      </c>
      <c r="F3" s="40">
        <v>40148</v>
      </c>
      <c r="G3" s="40">
        <v>40179</v>
      </c>
      <c r="H3" s="40">
        <v>40210</v>
      </c>
      <c r="I3" s="40">
        <v>40238</v>
      </c>
      <c r="J3" s="40">
        <v>40269</v>
      </c>
      <c r="K3" s="40">
        <v>40299</v>
      </c>
      <c r="L3" s="40">
        <v>40330</v>
      </c>
      <c r="M3" s="40">
        <v>40360</v>
      </c>
      <c r="N3" s="40">
        <v>40391</v>
      </c>
      <c r="O3" s="40">
        <v>40422</v>
      </c>
      <c r="P3" s="40">
        <v>40452</v>
      </c>
      <c r="Q3" s="40">
        <v>40483</v>
      </c>
      <c r="R3" s="40">
        <v>40513</v>
      </c>
      <c r="S3" s="40">
        <v>40544</v>
      </c>
      <c r="T3" s="40">
        <v>40575</v>
      </c>
      <c r="U3" s="40">
        <v>40603</v>
      </c>
      <c r="V3" s="40">
        <v>40634</v>
      </c>
      <c r="W3" s="40">
        <v>40664</v>
      </c>
      <c r="X3" s="40">
        <v>40695</v>
      </c>
      <c r="Y3" s="40">
        <v>40725</v>
      </c>
      <c r="Z3" s="40">
        <v>40756</v>
      </c>
      <c r="AA3" s="40">
        <v>40787</v>
      </c>
      <c r="AB3" s="40">
        <v>40817</v>
      </c>
      <c r="AC3" s="40">
        <v>40848</v>
      </c>
      <c r="AD3" s="40">
        <v>40878</v>
      </c>
      <c r="AE3" s="40">
        <v>40909</v>
      </c>
      <c r="AF3" s="40">
        <v>40940</v>
      </c>
      <c r="AG3" s="40">
        <v>40969</v>
      </c>
      <c r="AH3" s="40">
        <v>41000</v>
      </c>
      <c r="AI3" s="40">
        <v>41030</v>
      </c>
      <c r="AJ3" s="40">
        <v>41061</v>
      </c>
      <c r="AK3" s="40">
        <v>41091</v>
      </c>
      <c r="AL3" s="40">
        <v>41122</v>
      </c>
      <c r="AM3" s="40">
        <v>41153</v>
      </c>
      <c r="AN3" s="40">
        <v>41183</v>
      </c>
      <c r="AO3" s="40">
        <v>41214</v>
      </c>
      <c r="AP3" s="40">
        <v>41244</v>
      </c>
      <c r="AQ3" s="40">
        <v>41275</v>
      </c>
      <c r="AR3" s="40">
        <v>41306</v>
      </c>
      <c r="AS3" s="40">
        <v>41334</v>
      </c>
      <c r="AT3" s="40">
        <v>41365</v>
      </c>
      <c r="AU3" s="40">
        <v>41395</v>
      </c>
      <c r="AV3" s="40">
        <v>41426</v>
      </c>
      <c r="AW3" s="40">
        <v>41456</v>
      </c>
      <c r="AX3" s="40">
        <v>41487</v>
      </c>
      <c r="AY3" s="40">
        <v>41518</v>
      </c>
      <c r="AZ3" s="40">
        <v>41548</v>
      </c>
      <c r="BA3" s="40">
        <v>41579</v>
      </c>
      <c r="BB3" s="40">
        <v>41609</v>
      </c>
      <c r="BC3" s="40">
        <v>41640</v>
      </c>
      <c r="BD3" s="40">
        <v>41671</v>
      </c>
      <c r="BE3" s="40">
        <v>41699</v>
      </c>
      <c r="BF3" s="40">
        <v>41730</v>
      </c>
      <c r="BG3" s="40">
        <v>41760</v>
      </c>
      <c r="BH3" s="40">
        <v>41791</v>
      </c>
      <c r="BI3" s="40">
        <v>41821</v>
      </c>
      <c r="BJ3" s="40">
        <v>41852</v>
      </c>
      <c r="BK3" s="40">
        <v>41883</v>
      </c>
      <c r="BL3" s="40">
        <v>41913</v>
      </c>
      <c r="BM3" s="40">
        <v>41944</v>
      </c>
      <c r="BN3" s="40">
        <v>41974</v>
      </c>
      <c r="BO3" s="40">
        <v>42005</v>
      </c>
      <c r="BP3" s="40">
        <v>42036</v>
      </c>
      <c r="BQ3" s="40">
        <v>42064</v>
      </c>
      <c r="BR3" s="40">
        <v>42095</v>
      </c>
      <c r="BS3" s="40">
        <v>42125</v>
      </c>
      <c r="BT3" s="40">
        <v>42156</v>
      </c>
      <c r="BU3" s="40">
        <v>42186</v>
      </c>
      <c r="BV3" s="40">
        <v>42217</v>
      </c>
      <c r="BW3" s="40">
        <v>42248</v>
      </c>
      <c r="BX3" s="40">
        <v>42278</v>
      </c>
      <c r="BY3" s="40">
        <v>42309</v>
      </c>
      <c r="BZ3" s="40">
        <v>42339</v>
      </c>
      <c r="CA3" s="40">
        <v>42370</v>
      </c>
      <c r="CB3" s="40">
        <v>42401</v>
      </c>
      <c r="CC3" s="40">
        <v>42430</v>
      </c>
      <c r="CD3" s="40">
        <v>42461</v>
      </c>
      <c r="CE3" s="40">
        <v>42491</v>
      </c>
      <c r="CF3" s="40">
        <v>42522</v>
      </c>
      <c r="CG3" s="40">
        <v>42552</v>
      </c>
      <c r="CH3" s="40">
        <v>42583</v>
      </c>
      <c r="CI3" s="40">
        <v>42614</v>
      </c>
      <c r="CJ3" s="40">
        <v>42644</v>
      </c>
      <c r="CK3" s="40">
        <v>42675</v>
      </c>
      <c r="CL3" s="40">
        <v>42705</v>
      </c>
      <c r="CM3" s="40">
        <v>42736</v>
      </c>
      <c r="CN3" s="40">
        <v>42767</v>
      </c>
      <c r="CO3" s="40">
        <v>42795</v>
      </c>
      <c r="CP3" s="40">
        <v>42826</v>
      </c>
      <c r="CQ3" s="40">
        <v>42856</v>
      </c>
      <c r="CR3" s="40">
        <v>42887</v>
      </c>
      <c r="CS3" s="40">
        <v>42917</v>
      </c>
      <c r="CT3" s="40">
        <v>42948</v>
      </c>
      <c r="CU3" s="40">
        <v>42979</v>
      </c>
      <c r="CV3" s="40">
        <v>43009</v>
      </c>
      <c r="CW3" s="40">
        <v>43040</v>
      </c>
      <c r="CX3" s="40">
        <v>43070</v>
      </c>
    </row>
    <row r="4" spans="1:102" x14ac:dyDescent="0.2">
      <c r="A4" t="s">
        <v>49</v>
      </c>
      <c r="B4" s="7">
        <v>67</v>
      </c>
      <c r="C4" s="7">
        <v>71.769230769230774</v>
      </c>
      <c r="D4" s="7">
        <v>73.666666666666671</v>
      </c>
      <c r="E4" s="7">
        <v>75</v>
      </c>
      <c r="F4" s="7">
        <v>75.416666666666671</v>
      </c>
      <c r="G4" s="7">
        <v>78.166666666666671</v>
      </c>
      <c r="H4" s="7">
        <v>88.666666666666671</v>
      </c>
      <c r="I4" s="7">
        <v>96.357142857142861</v>
      </c>
      <c r="J4" s="7">
        <v>107.91666666666667</v>
      </c>
      <c r="K4" s="7">
        <v>104.23076923076923</v>
      </c>
      <c r="L4" s="7">
        <v>90.461538461538467</v>
      </c>
      <c r="M4" s="7">
        <v>86.92307692307692</v>
      </c>
      <c r="N4" s="7">
        <v>83.083333333333329</v>
      </c>
      <c r="O4" s="7">
        <v>79.384615384615387</v>
      </c>
      <c r="P4" s="7">
        <v>84.230769230769226</v>
      </c>
      <c r="Q4" s="7">
        <v>101.66666666666667</v>
      </c>
      <c r="R4" s="7">
        <v>97.416666666666671</v>
      </c>
      <c r="S4" s="7">
        <v>105.92307692307692</v>
      </c>
      <c r="T4" s="7">
        <v>109</v>
      </c>
      <c r="U4" s="7">
        <v>118.46153846153847</v>
      </c>
      <c r="V4" s="7">
        <v>120</v>
      </c>
      <c r="W4" s="7">
        <v>120</v>
      </c>
      <c r="X4" s="7">
        <v>120</v>
      </c>
      <c r="Y4" s="7">
        <v>121.5</v>
      </c>
      <c r="Z4" s="7">
        <v>123.92857142857143</v>
      </c>
      <c r="AA4" s="7">
        <v>125.76923076923077</v>
      </c>
      <c r="AB4" s="7">
        <v>126</v>
      </c>
      <c r="AC4" s="7">
        <v>126</v>
      </c>
      <c r="AD4" s="7">
        <v>125.61538461538461</v>
      </c>
      <c r="AE4" s="7">
        <v>125</v>
      </c>
      <c r="AF4" s="7">
        <v>125</v>
      </c>
      <c r="AG4" s="7">
        <v>125</v>
      </c>
      <c r="AH4" s="7">
        <v>126.90909090909091</v>
      </c>
      <c r="AI4" s="7">
        <v>128</v>
      </c>
      <c r="AJ4" s="7">
        <v>127.53846153846153</v>
      </c>
      <c r="AK4" s="7">
        <v>124.69230769230769</v>
      </c>
      <c r="AL4" s="7">
        <v>125.57142857142857</v>
      </c>
      <c r="AM4" s="7">
        <v>109.58333333333333</v>
      </c>
      <c r="AN4" s="7">
        <v>104.76923076923077</v>
      </c>
      <c r="AO4" s="7">
        <v>77.166666666666671</v>
      </c>
      <c r="AP4" s="7">
        <v>77.916666666666671</v>
      </c>
      <c r="AQ4" s="7">
        <v>66.15384615384616</v>
      </c>
      <c r="AR4" s="7">
        <v>61.333333333333336</v>
      </c>
      <c r="AS4" s="7">
        <v>61.153846153846153</v>
      </c>
      <c r="AT4" s="7">
        <v>53.07692307692308</v>
      </c>
      <c r="AU4" s="7">
        <v>53.153846153846153</v>
      </c>
      <c r="AV4" s="7">
        <v>53.166666666666664</v>
      </c>
      <c r="AW4" s="7">
        <v>52.92307692307692</v>
      </c>
      <c r="AX4" s="7">
        <v>50.75</v>
      </c>
      <c r="AY4" s="7">
        <v>50.615384615384613</v>
      </c>
      <c r="AZ4" s="7">
        <v>45.384615384615387</v>
      </c>
      <c r="BA4" s="7">
        <v>46.5</v>
      </c>
      <c r="BB4" s="7">
        <v>51.230769230769234</v>
      </c>
      <c r="BC4" s="7">
        <v>49.153846153846153</v>
      </c>
      <c r="BD4" s="7">
        <v>53.333333333333336</v>
      </c>
      <c r="BE4" s="7">
        <v>48.846153846153847</v>
      </c>
      <c r="BF4" s="7">
        <v>50</v>
      </c>
      <c r="BG4" s="7">
        <v>50.46153846153846</v>
      </c>
      <c r="BH4" s="7">
        <v>50.307692307692307</v>
      </c>
      <c r="BI4" s="7">
        <v>57.07692307692308</v>
      </c>
      <c r="BJ4" s="7">
        <v>58</v>
      </c>
      <c r="BK4" s="7">
        <v>64.07692307692308</v>
      </c>
      <c r="BL4" s="7">
        <v>71</v>
      </c>
      <c r="BM4" s="7">
        <v>68.769230769230774</v>
      </c>
      <c r="BN4" s="7">
        <v>71.769230769230774</v>
      </c>
      <c r="BO4" s="7">
        <v>68.928571428571431</v>
      </c>
      <c r="BP4" s="7">
        <v>70</v>
      </c>
      <c r="BQ4" s="7">
        <v>75.307692307692307</v>
      </c>
      <c r="BR4" s="7">
        <v>76.038461538461533</v>
      </c>
      <c r="BS4" s="7">
        <v>76.75</v>
      </c>
      <c r="BT4" s="7">
        <v>94.230769230769226</v>
      </c>
      <c r="BU4" s="7">
        <v>92.5</v>
      </c>
      <c r="BV4" s="7">
        <v>94.214285714285708</v>
      </c>
      <c r="BW4" s="7">
        <v>92.714285714285708</v>
      </c>
      <c r="BX4" s="7">
        <v>90.230769230769226</v>
      </c>
      <c r="BY4" s="7">
        <v>90.307692307692307</v>
      </c>
      <c r="BZ4" s="7">
        <v>95.2</v>
      </c>
      <c r="CA4" s="7">
        <v>94.666666666666671</v>
      </c>
      <c r="CB4" s="7">
        <v>96.692307692307693</v>
      </c>
      <c r="CC4" s="7">
        <v>91.07692307692308</v>
      </c>
      <c r="CD4" s="7">
        <v>90.571428571428569</v>
      </c>
      <c r="CE4">
        <v>97.230769230769226</v>
      </c>
      <c r="CF4">
        <v>98.428571428571431</v>
      </c>
      <c r="CG4">
        <v>98.666666666666671</v>
      </c>
      <c r="CH4">
        <v>105.13333333333334</v>
      </c>
      <c r="CI4">
        <v>106.53846153846153</v>
      </c>
      <c r="CJ4">
        <v>107.53846153846153</v>
      </c>
      <c r="CK4">
        <v>108</v>
      </c>
      <c r="CL4" s="56">
        <v>106.15384615384616</v>
      </c>
      <c r="CM4" s="7">
        <f>+ACTUAL!B10</f>
        <v>110</v>
      </c>
      <c r="CN4" s="7">
        <f>+ACTUAL!C10</f>
        <v>110</v>
      </c>
      <c r="CO4" s="7">
        <f>+ACTUAL!D10</f>
        <v>113.84615384615384</v>
      </c>
      <c r="CP4" s="7">
        <f>+ACTUAL!E10</f>
        <v>102.69230769230769</v>
      </c>
      <c r="CQ4" s="7">
        <f>+ACTUAL!F10</f>
        <v>100.38461538461539</v>
      </c>
      <c r="CR4" s="7">
        <f>+ACTUAL!G10</f>
        <v>91.15384615384616</v>
      </c>
      <c r="CS4" s="7">
        <f>+ACTUAL!H10</f>
        <v>90</v>
      </c>
      <c r="CT4" s="7">
        <f>+ACTUAL!I10</f>
        <v>90</v>
      </c>
      <c r="CU4" s="7">
        <f>+ACTUAL!J10</f>
        <v>90</v>
      </c>
      <c r="CV4" s="7">
        <f>+ACTUAL!K10</f>
        <v>89.444444444444443</v>
      </c>
      <c r="CW4" s="7" t="str">
        <f>+ACTUAL!L10</f>
        <v/>
      </c>
      <c r="CX4" s="7" t="str">
        <f>+ACTUAL!M10</f>
        <v/>
      </c>
    </row>
    <row r="5" spans="1:102" x14ac:dyDescent="0.2">
      <c r="A5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>
        <v>126.25</v>
      </c>
      <c r="W5" s="7">
        <v>127.92307692307692</v>
      </c>
      <c r="X5" s="7">
        <v>120.625</v>
      </c>
      <c r="Y5" s="7">
        <v>121.5</v>
      </c>
      <c r="Z5" s="7">
        <v>127.92857142857143</v>
      </c>
      <c r="AA5" s="7">
        <v>130</v>
      </c>
      <c r="AB5" s="7">
        <v>130.76923076923077</v>
      </c>
      <c r="AC5" s="7">
        <v>130</v>
      </c>
      <c r="AD5" s="7">
        <v>130</v>
      </c>
      <c r="AE5" s="7">
        <v>131.81818181818181</v>
      </c>
      <c r="AF5" s="7">
        <v>135</v>
      </c>
      <c r="AG5" s="7">
        <v>135</v>
      </c>
      <c r="AH5" s="7">
        <v>135</v>
      </c>
      <c r="AI5" s="7">
        <v>135</v>
      </c>
      <c r="AJ5" s="7">
        <v>134.76923076923077</v>
      </c>
      <c r="AK5" s="7">
        <v>133.46153846153845</v>
      </c>
      <c r="AL5" s="7">
        <v>135</v>
      </c>
      <c r="AM5" s="7">
        <v>119.16666666666667</v>
      </c>
      <c r="AN5" s="7">
        <v>90</v>
      </c>
      <c r="AO5" s="7">
        <v>71.538461538461533</v>
      </c>
      <c r="AP5" s="7">
        <v>56.666666666666664</v>
      </c>
      <c r="AQ5" s="7">
        <v>45</v>
      </c>
      <c r="AR5" s="7">
        <v>55</v>
      </c>
      <c r="AS5" s="7">
        <v>50</v>
      </c>
      <c r="AT5" s="7">
        <v>48.200782268578891</v>
      </c>
      <c r="AU5" s="7">
        <v>59.322033898305101</v>
      </c>
      <c r="AV5" s="7">
        <v>59.322033898305101</v>
      </c>
      <c r="AW5" s="7">
        <v>55.178461538461534</v>
      </c>
      <c r="AX5" s="7">
        <v>51.416666666666664</v>
      </c>
      <c r="AY5" s="7">
        <v>51.03846153846154</v>
      </c>
      <c r="AZ5" s="7">
        <v>50.92307692307692</v>
      </c>
      <c r="BA5" s="7">
        <v>55.5</v>
      </c>
      <c r="BB5" s="7">
        <v>62.384615384615387</v>
      </c>
      <c r="BC5" s="7">
        <v>61.090909090909093</v>
      </c>
      <c r="BD5" s="7">
        <v>56.333333333333336</v>
      </c>
      <c r="BE5" s="7">
        <v>47.692307692307693</v>
      </c>
      <c r="BF5" s="7">
        <v>50</v>
      </c>
      <c r="BG5" s="7">
        <v>50</v>
      </c>
      <c r="BH5" s="7">
        <v>52</v>
      </c>
      <c r="BI5" s="7">
        <v>52</v>
      </c>
      <c r="BJ5" s="7">
        <v>53.384615384615387</v>
      </c>
      <c r="BK5" s="7">
        <v>66.615384615384613</v>
      </c>
      <c r="BL5" s="7">
        <v>66.071428571428569</v>
      </c>
      <c r="BM5" s="7">
        <v>60</v>
      </c>
      <c r="BN5" s="7">
        <v>55.384615384615387</v>
      </c>
      <c r="BO5" s="7">
        <v>50.909090909090907</v>
      </c>
      <c r="BP5" s="7">
        <v>70</v>
      </c>
      <c r="BQ5" s="7">
        <v>78.615384615384613</v>
      </c>
      <c r="BR5" s="7">
        <v>81.15384615384616</v>
      </c>
      <c r="BS5" s="7">
        <v>78.75</v>
      </c>
      <c r="BT5" s="7">
        <v>91.769230769230774</v>
      </c>
      <c r="BU5" s="7">
        <v>94.6875</v>
      </c>
      <c r="BV5" s="7">
        <v>104.28571428571429</v>
      </c>
      <c r="BW5" s="7">
        <v>95.642857142857139</v>
      </c>
      <c r="BX5" s="7">
        <v>95.84615384615384</v>
      </c>
      <c r="BY5" s="7">
        <v>98.538461538461533</v>
      </c>
      <c r="BZ5" s="7">
        <v>97</v>
      </c>
      <c r="CA5" s="7">
        <v>100.45454545454545</v>
      </c>
      <c r="CB5" s="7">
        <v>100</v>
      </c>
      <c r="CC5" s="7">
        <v>100</v>
      </c>
      <c r="CD5" s="7">
        <v>110</v>
      </c>
      <c r="CE5">
        <v>109.61538461538461</v>
      </c>
      <c r="CF5">
        <v>100</v>
      </c>
      <c r="CG5">
        <v>109.16666666666667</v>
      </c>
      <c r="CH5">
        <v>115</v>
      </c>
      <c r="CI5">
        <v>120.46153846153847</v>
      </c>
      <c r="CJ5">
        <v>131.84615384615384</v>
      </c>
      <c r="CK5">
        <v>135</v>
      </c>
      <c r="CL5" s="56">
        <v>125.30769230769231</v>
      </c>
      <c r="CM5" s="7">
        <f>+ACTUAL!B11</f>
        <v>112.72727272727273</v>
      </c>
      <c r="CN5" s="7">
        <f>+ACTUAL!C11</f>
        <v>108.33333333333333</v>
      </c>
      <c r="CO5" s="7">
        <f>+ACTUAL!D11</f>
        <v>112.07692307692308</v>
      </c>
      <c r="CP5" s="7">
        <f>+ACTUAL!E11</f>
        <v>100.76923076923077</v>
      </c>
      <c r="CQ5" s="7">
        <f>+ACTUAL!F11</f>
        <v>96.384615384615387</v>
      </c>
      <c r="CR5" s="7">
        <f>+ACTUAL!G11</f>
        <v>90.384615384615387</v>
      </c>
      <c r="CS5" s="7">
        <f>+ACTUAL!H11</f>
        <v>94.642857142857139</v>
      </c>
      <c r="CT5" s="7">
        <f>+ACTUAL!I11</f>
        <v>87.307692307692307</v>
      </c>
      <c r="CU5" s="7">
        <f>+ACTUAL!J11</f>
        <v>86.538461538461533</v>
      </c>
      <c r="CV5" s="7">
        <f>+ACTUAL!K11</f>
        <v>84.444444444444443</v>
      </c>
      <c r="CW5" s="7" t="str">
        <f>+ACTUAL!L11</f>
        <v/>
      </c>
      <c r="CX5" s="7" t="str">
        <f>+ACTUAL!M11</f>
        <v/>
      </c>
    </row>
    <row r="7" spans="1:102" x14ac:dyDescent="0.2">
      <c r="A7" s="113" t="s">
        <v>50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</row>
    <row r="9" spans="1:102" ht="51" x14ac:dyDescent="0.2">
      <c r="A9" s="41"/>
      <c r="B9" s="42" t="s">
        <v>34</v>
      </c>
      <c r="C9" s="42" t="s">
        <v>35</v>
      </c>
      <c r="D9" s="42" t="s">
        <v>36</v>
      </c>
      <c r="E9" s="42" t="s">
        <v>37</v>
      </c>
      <c r="F9" s="42" t="s">
        <v>38</v>
      </c>
      <c r="G9" s="42" t="s">
        <v>39</v>
      </c>
      <c r="H9" s="42" t="s">
        <v>40</v>
      </c>
      <c r="I9" s="42" t="s">
        <v>41</v>
      </c>
      <c r="J9" s="42" t="s">
        <v>42</v>
      </c>
      <c r="K9" s="42" t="s">
        <v>43</v>
      </c>
      <c r="L9" s="42" t="s">
        <v>44</v>
      </c>
      <c r="M9" s="42" t="s">
        <v>45</v>
      </c>
      <c r="N9" s="42" t="s">
        <v>46</v>
      </c>
      <c r="O9" s="42" t="s">
        <v>53</v>
      </c>
    </row>
    <row r="10" spans="1:102" ht="13.5" thickBot="1" x14ac:dyDescent="0.25">
      <c r="A10" s="41">
        <v>2009</v>
      </c>
      <c r="B10" s="43"/>
      <c r="C10" s="43"/>
      <c r="D10" s="43"/>
      <c r="E10" s="43"/>
      <c r="F10" s="43"/>
      <c r="G10" s="43"/>
      <c r="H10" s="43"/>
      <c r="I10" s="43">
        <f>+B4</f>
        <v>67</v>
      </c>
      <c r="J10" s="43">
        <f>+C4</f>
        <v>71.769230769230774</v>
      </c>
      <c r="K10" s="43">
        <f>+D4</f>
        <v>73.666666666666671</v>
      </c>
      <c r="L10" s="43">
        <f>+E4</f>
        <v>75</v>
      </c>
      <c r="M10" s="43">
        <f>+F4</f>
        <v>75.416666666666671</v>
      </c>
      <c r="N10" s="46">
        <f>(M10/I10)^(1/4)-1</f>
        <v>3.0025870205238059E-2</v>
      </c>
      <c r="O10" s="46"/>
    </row>
    <row r="11" spans="1:102" x14ac:dyDescent="0.2">
      <c r="A11" s="41">
        <v>2010</v>
      </c>
      <c r="B11" s="43">
        <f>+G4</f>
        <v>78.166666666666671</v>
      </c>
      <c r="C11" s="43">
        <f t="shared" ref="C11:M11" si="0">+H4</f>
        <v>88.666666666666671</v>
      </c>
      <c r="D11" s="43">
        <f t="shared" si="0"/>
        <v>96.357142857142861</v>
      </c>
      <c r="E11" s="43">
        <f t="shared" si="0"/>
        <v>107.91666666666667</v>
      </c>
      <c r="F11" s="43">
        <f t="shared" si="0"/>
        <v>104.23076923076923</v>
      </c>
      <c r="G11" s="43">
        <f t="shared" si="0"/>
        <v>90.461538461538467</v>
      </c>
      <c r="H11" s="43">
        <f t="shared" si="0"/>
        <v>86.92307692307692</v>
      </c>
      <c r="I11" s="43">
        <f t="shared" si="0"/>
        <v>83.083333333333329</v>
      </c>
      <c r="J11" s="43">
        <f t="shared" si="0"/>
        <v>79.384615384615387</v>
      </c>
      <c r="K11" s="43">
        <f t="shared" si="0"/>
        <v>84.230769230769226</v>
      </c>
      <c r="L11" s="43">
        <f t="shared" si="0"/>
        <v>101.66666666666667</v>
      </c>
      <c r="M11" s="43">
        <f t="shared" si="0"/>
        <v>97.416666666666671</v>
      </c>
      <c r="N11" s="44">
        <f t="shared" ref="N11:N17" si="1">(M11/B11)^(1/11)-1</f>
        <v>2.0215624101664442E-2</v>
      </c>
      <c r="O11" s="46">
        <f t="shared" ref="O11:O17" si="2">AVERAGE(B11:M11)/AVERAGE(B10:M10)-1</f>
        <v>0.26142209379114223</v>
      </c>
      <c r="P11" s="54" t="s">
        <v>47</v>
      </c>
    </row>
    <row r="12" spans="1:102" ht="13.5" thickBot="1" x14ac:dyDescent="0.25">
      <c r="A12" s="41">
        <v>2011</v>
      </c>
      <c r="B12" s="43">
        <f>+S4</f>
        <v>105.92307692307692</v>
      </c>
      <c r="C12" s="43">
        <f t="shared" ref="C12:H12" si="3">+AA4</f>
        <v>125.76923076923077</v>
      </c>
      <c r="D12" s="43">
        <f t="shared" si="3"/>
        <v>126</v>
      </c>
      <c r="E12" s="43">
        <f t="shared" si="3"/>
        <v>126</v>
      </c>
      <c r="F12" s="43">
        <f t="shared" si="3"/>
        <v>125.61538461538461</v>
      </c>
      <c r="G12" s="43">
        <f t="shared" si="3"/>
        <v>125</v>
      </c>
      <c r="H12" s="43">
        <f t="shared" si="3"/>
        <v>125</v>
      </c>
      <c r="I12" s="43">
        <f>+AG4</f>
        <v>125</v>
      </c>
      <c r="J12" s="43">
        <f>+AH4</f>
        <v>126.90909090909091</v>
      </c>
      <c r="K12" s="43">
        <f>+AI4</f>
        <v>128</v>
      </c>
      <c r="L12" s="43">
        <f>+AJ4</f>
        <v>127.53846153846153</v>
      </c>
      <c r="M12" s="43">
        <f>+AK4</f>
        <v>124.69230769230769</v>
      </c>
      <c r="N12" s="44">
        <f t="shared" si="1"/>
        <v>1.4941065789149777E-2</v>
      </c>
      <c r="O12" s="44">
        <f t="shared" si="2"/>
        <v>0.35770717873426583</v>
      </c>
      <c r="P12" s="45">
        <f>+P14/P13</f>
        <v>0.35015388445138768</v>
      </c>
    </row>
    <row r="13" spans="1:102" x14ac:dyDescent="0.2">
      <c r="A13" s="41">
        <v>2012</v>
      </c>
      <c r="B13" s="43">
        <f>+AD4</f>
        <v>125.61538461538461</v>
      </c>
      <c r="C13" s="43">
        <f>+AE4</f>
        <v>125</v>
      </c>
      <c r="D13" s="43">
        <f t="shared" ref="D13:M13" si="4">+AF4</f>
        <v>125</v>
      </c>
      <c r="E13" s="43">
        <f t="shared" si="4"/>
        <v>125</v>
      </c>
      <c r="F13" s="43">
        <f t="shared" si="4"/>
        <v>126.90909090909091</v>
      </c>
      <c r="G13" s="43">
        <f t="shared" si="4"/>
        <v>128</v>
      </c>
      <c r="H13" s="43">
        <f t="shared" si="4"/>
        <v>127.53846153846153</v>
      </c>
      <c r="I13" s="43">
        <f t="shared" si="4"/>
        <v>124.69230769230769</v>
      </c>
      <c r="J13" s="43">
        <f t="shared" si="4"/>
        <v>125.57142857142857</v>
      </c>
      <c r="K13" s="43">
        <f t="shared" si="4"/>
        <v>109.58333333333333</v>
      </c>
      <c r="L13" s="43">
        <f t="shared" si="4"/>
        <v>104.76923076923077</v>
      </c>
      <c r="M13" s="43">
        <f t="shared" si="4"/>
        <v>77.166666666666671</v>
      </c>
      <c r="N13" s="46">
        <f t="shared" si="1"/>
        <v>-4.3329359052430294E-2</v>
      </c>
      <c r="O13" s="46">
        <f t="shared" si="2"/>
        <v>-4.4655709308953462E-2</v>
      </c>
      <c r="P13" s="7">
        <f>AVERAGE(B16:M24)</f>
        <v>101.87262362899155</v>
      </c>
      <c r="U13" s="7"/>
    </row>
    <row r="14" spans="1:102" x14ac:dyDescent="0.2">
      <c r="A14" s="41">
        <v>2013</v>
      </c>
      <c r="B14" s="43">
        <f>+AQ4</f>
        <v>66.15384615384616</v>
      </c>
      <c r="C14" s="43">
        <f t="shared" ref="C14:M14" si="5">+AR4</f>
        <v>61.333333333333336</v>
      </c>
      <c r="D14" s="43">
        <f t="shared" si="5"/>
        <v>61.153846153846153</v>
      </c>
      <c r="E14" s="43">
        <f t="shared" si="5"/>
        <v>53.07692307692308</v>
      </c>
      <c r="F14" s="43">
        <f t="shared" si="5"/>
        <v>53.153846153846153</v>
      </c>
      <c r="G14" s="43">
        <f t="shared" si="5"/>
        <v>53.166666666666664</v>
      </c>
      <c r="H14" s="43">
        <f t="shared" si="5"/>
        <v>52.92307692307692</v>
      </c>
      <c r="I14" s="43">
        <f t="shared" si="5"/>
        <v>50.75</v>
      </c>
      <c r="J14" s="43">
        <f t="shared" si="5"/>
        <v>50.615384615384613</v>
      </c>
      <c r="K14" s="43">
        <f t="shared" si="5"/>
        <v>45.384615384615387</v>
      </c>
      <c r="L14" s="43">
        <f t="shared" si="5"/>
        <v>46.5</v>
      </c>
      <c r="M14" s="43">
        <f t="shared" si="5"/>
        <v>51.230769230769234</v>
      </c>
      <c r="N14" s="44">
        <f t="shared" si="1"/>
        <v>-2.2972272557430506E-2</v>
      </c>
      <c r="O14" s="46">
        <f t="shared" si="2"/>
        <v>-0.54700904439076525</v>
      </c>
      <c r="P14" s="7">
        <f>STDEVA(B16:M24)</f>
        <v>35.67109488294561</v>
      </c>
      <c r="Q14" s="47">
        <f>+H23</f>
        <v>200</v>
      </c>
      <c r="U14" s="7">
        <f>+I23</f>
        <v>200</v>
      </c>
      <c r="W14" t="s">
        <v>70</v>
      </c>
      <c r="X14" s="51">
        <f>+P16+1</f>
        <v>106</v>
      </c>
      <c r="Z14">
        <f>(I24/B16)^(1/X14)-1</f>
        <v>2.5195735075920211E-3</v>
      </c>
    </row>
    <row r="15" spans="1:102" x14ac:dyDescent="0.2">
      <c r="A15" s="41">
        <v>2014</v>
      </c>
      <c r="B15" s="48">
        <f>+BC4</f>
        <v>49.153846153846153</v>
      </c>
      <c r="C15" s="48">
        <f t="shared" ref="C15:M15" si="6">+BD4</f>
        <v>53.333333333333336</v>
      </c>
      <c r="D15" s="48">
        <f t="shared" si="6"/>
        <v>48.846153846153847</v>
      </c>
      <c r="E15" s="48">
        <f t="shared" si="6"/>
        <v>50</v>
      </c>
      <c r="F15" s="48">
        <f t="shared" si="6"/>
        <v>50.46153846153846</v>
      </c>
      <c r="G15" s="48">
        <f t="shared" si="6"/>
        <v>50.307692307692307</v>
      </c>
      <c r="H15" s="48">
        <f t="shared" si="6"/>
        <v>57.07692307692308</v>
      </c>
      <c r="I15" s="48">
        <f t="shared" si="6"/>
        <v>58</v>
      </c>
      <c r="J15" s="48">
        <f t="shared" si="6"/>
        <v>64.07692307692308</v>
      </c>
      <c r="K15" s="48">
        <f t="shared" si="6"/>
        <v>71</v>
      </c>
      <c r="L15" s="48">
        <f t="shared" si="6"/>
        <v>68.769230769230774</v>
      </c>
      <c r="M15" s="48">
        <f t="shared" si="6"/>
        <v>71.769230769230774</v>
      </c>
      <c r="N15" s="46">
        <f t="shared" si="1"/>
        <v>3.5008002705431585E-2</v>
      </c>
      <c r="O15" s="44">
        <f t="shared" si="2"/>
        <v>7.3364518467757156E-2</v>
      </c>
      <c r="P15" s="50">
        <f>(I24/B16)^(1/P16)-1</f>
        <v>2.5435999380725161E-3</v>
      </c>
    </row>
    <row r="16" spans="1:102" x14ac:dyDescent="0.2">
      <c r="A16" s="41">
        <v>2015</v>
      </c>
      <c r="B16" s="48">
        <f>+BO4</f>
        <v>68.928571428571431</v>
      </c>
      <c r="C16" s="48">
        <f t="shared" ref="C16:M16" si="7">+BP4</f>
        <v>70</v>
      </c>
      <c r="D16" s="48">
        <f t="shared" si="7"/>
        <v>75.307692307692307</v>
      </c>
      <c r="E16" s="48">
        <f t="shared" si="7"/>
        <v>76.038461538461533</v>
      </c>
      <c r="F16" s="48">
        <f t="shared" si="7"/>
        <v>76.75</v>
      </c>
      <c r="G16" s="48">
        <f t="shared" si="7"/>
        <v>94.230769230769226</v>
      </c>
      <c r="H16" s="48">
        <f t="shared" si="7"/>
        <v>92.5</v>
      </c>
      <c r="I16" s="48">
        <f t="shared" si="7"/>
        <v>94.214285714285708</v>
      </c>
      <c r="J16" s="48">
        <f t="shared" si="7"/>
        <v>92.714285714285708</v>
      </c>
      <c r="K16" s="48">
        <f t="shared" si="7"/>
        <v>90.230769230769226</v>
      </c>
      <c r="L16" s="48">
        <f t="shared" si="7"/>
        <v>90.307692307692307</v>
      </c>
      <c r="M16" s="48">
        <f t="shared" si="7"/>
        <v>95.2</v>
      </c>
      <c r="N16" s="44">
        <f t="shared" si="1"/>
        <v>2.9790495471494038E-2</v>
      </c>
      <c r="O16" s="44">
        <f t="shared" si="2"/>
        <v>0.4671334457762526</v>
      </c>
      <c r="P16" s="51">
        <f>COUNT(B16:M24)-1</f>
        <v>105</v>
      </c>
      <c r="S16" s="74"/>
      <c r="T16" s="7"/>
      <c r="U16" s="7"/>
    </row>
    <row r="17" spans="1:24" x14ac:dyDescent="0.2">
      <c r="A17" s="41">
        <v>2016</v>
      </c>
      <c r="B17" s="48">
        <v>94.666666666666671</v>
      </c>
      <c r="C17" s="48">
        <v>96.692307692307693</v>
      </c>
      <c r="D17" s="48">
        <v>91.07692307692308</v>
      </c>
      <c r="E17" s="48">
        <v>90.571428571428569</v>
      </c>
      <c r="F17" s="48">
        <v>97.230769230769226</v>
      </c>
      <c r="G17" s="48">
        <v>98.428571428571431</v>
      </c>
      <c r="H17" s="48">
        <v>98.666666666666671</v>
      </c>
      <c r="I17" s="48">
        <v>105.13333333333334</v>
      </c>
      <c r="J17" s="48">
        <v>106.53846153846153</v>
      </c>
      <c r="K17" s="48">
        <v>107.53846153846153</v>
      </c>
      <c r="L17" s="48">
        <v>108</v>
      </c>
      <c r="M17" s="48">
        <v>106.15384615384616</v>
      </c>
      <c r="N17" s="44">
        <f t="shared" si="1"/>
        <v>1.0465977471333154E-2</v>
      </c>
      <c r="O17" s="44">
        <f t="shared" si="2"/>
        <v>0.18129754451933788</v>
      </c>
      <c r="P17" s="51"/>
      <c r="S17" s="73"/>
      <c r="T17" s="7"/>
    </row>
    <row r="18" spans="1:24" x14ac:dyDescent="0.2">
      <c r="A18" s="41">
        <v>2017</v>
      </c>
      <c r="B18" s="48">
        <v>111.42857142857143</v>
      </c>
      <c r="C18" s="48">
        <v>113.84615384615384</v>
      </c>
      <c r="D18" s="48">
        <v>116.42857142857143</v>
      </c>
      <c r="E18" s="48">
        <v>118.18181818181819</v>
      </c>
      <c r="F18" s="48">
        <v>124.69230769230769</v>
      </c>
      <c r="G18" s="48">
        <v>129.07692307692307</v>
      </c>
      <c r="H18" s="48">
        <v>117.36363636363636</v>
      </c>
      <c r="I18" s="48">
        <v>105.41666666666667</v>
      </c>
      <c r="J18" s="48">
        <v>90.111111111111114</v>
      </c>
      <c r="K18" s="48">
        <v>90.75</v>
      </c>
      <c r="L18" s="48">
        <v>85.916666666666671</v>
      </c>
      <c r="M18" s="48">
        <v>75.272727272727266</v>
      </c>
      <c r="N18" s="46">
        <f>(M18/B18)^(1/11)-1</f>
        <v>-3.5032189667013269E-2</v>
      </c>
      <c r="O18" s="44">
        <f>AVERAGE(B18:M18)/AVERAGE(B17:M17)-1</f>
        <v>6.4785445118883844E-2</v>
      </c>
      <c r="P18" s="51"/>
    </row>
    <row r="19" spans="1:24" x14ac:dyDescent="0.2">
      <c r="A19" s="41">
        <v>2018</v>
      </c>
      <c r="B19" s="48">
        <v>78.07692307692308</v>
      </c>
      <c r="C19" s="48">
        <v>73.75</v>
      </c>
      <c r="D19" s="48">
        <v>79.230769230769226</v>
      </c>
      <c r="E19" s="48">
        <v>81.15384615384616</v>
      </c>
      <c r="F19" s="48">
        <v>82.307692307692307</v>
      </c>
      <c r="G19" s="48">
        <v>85.07692307692308</v>
      </c>
      <c r="H19" s="48">
        <v>84.818181818181813</v>
      </c>
      <c r="I19" s="48">
        <v>76.384615384615387</v>
      </c>
      <c r="J19" s="48">
        <v>70.5</v>
      </c>
      <c r="K19" s="48">
        <v>64</v>
      </c>
      <c r="L19" s="48">
        <v>64.36363636363636</v>
      </c>
      <c r="M19" s="48">
        <v>63.909090909090907</v>
      </c>
      <c r="N19" s="44">
        <f>(M19/B19)^(1/11)-1</f>
        <v>-1.8038318507998197E-2</v>
      </c>
      <c r="O19" s="44">
        <f t="shared" ref="O19:O21" si="8">AVERAGE(B19:M19)/AVERAGE(B18:M18)-1</f>
        <v>-0.29324820418770481</v>
      </c>
      <c r="P19" s="51"/>
    </row>
    <row r="20" spans="1:24" x14ac:dyDescent="0.2">
      <c r="A20" s="41">
        <v>2019</v>
      </c>
      <c r="B20" s="48">
        <v>62.230769230769234</v>
      </c>
      <c r="C20" s="48">
        <v>59.454545454545453</v>
      </c>
      <c r="D20" s="48">
        <v>57.692307692307693</v>
      </c>
      <c r="E20" s="48">
        <v>59.583333333333336</v>
      </c>
      <c r="F20" s="48">
        <v>60</v>
      </c>
      <c r="G20" s="48">
        <v>61.625</v>
      </c>
      <c r="H20" s="48">
        <v>61.090909090909093</v>
      </c>
      <c r="I20" s="48">
        <v>60.583333333333336</v>
      </c>
      <c r="J20" s="48">
        <v>59.615384615384613</v>
      </c>
      <c r="K20" s="48">
        <v>64</v>
      </c>
      <c r="L20" s="48">
        <v>65</v>
      </c>
      <c r="M20" s="48">
        <v>62</v>
      </c>
      <c r="N20" s="44">
        <f>(M20/B20)^(1/11)-1</f>
        <v>-3.3768611228435219E-4</v>
      </c>
      <c r="O20" s="44">
        <f t="shared" si="8"/>
        <v>-0.18891262272424425</v>
      </c>
      <c r="P20" s="51"/>
    </row>
    <row r="21" spans="1:24" x14ac:dyDescent="0.2">
      <c r="A21" s="41">
        <v>2020</v>
      </c>
      <c r="B21" s="48">
        <v>66.84615384615384</v>
      </c>
      <c r="C21" s="48">
        <v>92.333333333333329</v>
      </c>
      <c r="D21" s="48">
        <v>92.15384615384616</v>
      </c>
      <c r="E21" s="48">
        <v>90</v>
      </c>
      <c r="F21" s="48">
        <v>107.58333333333333</v>
      </c>
      <c r="G21" s="48">
        <v>103</v>
      </c>
      <c r="H21" s="48">
        <v>102.2</v>
      </c>
      <c r="I21" s="48">
        <v>105.38461538461539</v>
      </c>
      <c r="J21" s="48">
        <v>101.15384615384616</v>
      </c>
      <c r="K21" s="48">
        <v>99.615384615384613</v>
      </c>
      <c r="L21" s="48">
        <v>100</v>
      </c>
      <c r="M21" s="48">
        <v>100</v>
      </c>
      <c r="N21" s="44">
        <f t="shared" ref="N21" si="9">(M21/B21)^(1/11)-1</f>
        <v>3.7294662649964172E-2</v>
      </c>
      <c r="O21" s="44">
        <f t="shared" si="8"/>
        <v>0.5831752894070481</v>
      </c>
      <c r="P21" s="51"/>
    </row>
    <row r="22" spans="1:24" x14ac:dyDescent="0.2">
      <c r="A22" s="41">
        <v>2021</v>
      </c>
      <c r="B22" s="48">
        <v>100.41666666666667</v>
      </c>
      <c r="C22" s="48">
        <v>102.5</v>
      </c>
      <c r="D22" s="48">
        <v>110</v>
      </c>
      <c r="E22" s="48">
        <v>110</v>
      </c>
      <c r="F22" s="48">
        <v>113.84615384615384</v>
      </c>
      <c r="G22" s="48">
        <v>115</v>
      </c>
      <c r="H22" s="48">
        <v>115</v>
      </c>
      <c r="I22" s="48">
        <v>121.53846153846153</v>
      </c>
      <c r="J22" s="48">
        <v>124.23076923076923</v>
      </c>
      <c r="K22" s="48">
        <v>128.75</v>
      </c>
      <c r="L22" s="48">
        <v>132.91666666666666</v>
      </c>
      <c r="M22" s="48">
        <v>140</v>
      </c>
      <c r="N22" s="44">
        <f t="shared" ref="N22" si="10">(M22/B22)^(1/11)-1</f>
        <v>3.0671348138153087E-2</v>
      </c>
      <c r="O22" s="44">
        <f t="shared" ref="O22" si="11">AVERAGE(B22:M22)/AVERAGE(B21:M21)-1</f>
        <v>0.2188525885320729</v>
      </c>
      <c r="P22" s="51"/>
    </row>
    <row r="23" spans="1:24" x14ac:dyDescent="0.2">
      <c r="A23" s="41">
        <v>2022</v>
      </c>
      <c r="B23" s="48">
        <v>140</v>
      </c>
      <c r="C23" s="48">
        <v>140</v>
      </c>
      <c r="D23" s="48">
        <v>146.15384615384616</v>
      </c>
      <c r="E23" s="48">
        <v>165.41666666666666</v>
      </c>
      <c r="F23" s="48">
        <v>165</v>
      </c>
      <c r="G23" s="48">
        <v>192.5</v>
      </c>
      <c r="H23" s="48">
        <v>200</v>
      </c>
      <c r="I23" s="48">
        <v>200</v>
      </c>
      <c r="J23" s="48">
        <v>195.38461538461539</v>
      </c>
      <c r="K23" s="48">
        <v>187.69230769230768</v>
      </c>
      <c r="L23" s="48">
        <v>182.30769230769232</v>
      </c>
      <c r="M23" s="48">
        <v>190</v>
      </c>
      <c r="N23" s="44">
        <f>(M23/B23)^(1/11)-1</f>
        <v>2.8150922616601015E-2</v>
      </c>
      <c r="O23" s="44">
        <f>AVERAGE(B23:M23)/AVERAGE(B22:M22)-1</f>
        <v>0.48809011173310934</v>
      </c>
      <c r="P23" s="51"/>
    </row>
    <row r="24" spans="1:24" x14ac:dyDescent="0.2">
      <c r="A24" s="41">
        <v>2023</v>
      </c>
      <c r="B24" s="48">
        <f>IF(+ACTUAL!B10="","",+ACTUAL!B10)</f>
        <v>110</v>
      </c>
      <c r="C24" s="48">
        <f>IF(+ACTUAL!C10="","",+ACTUAL!C10)</f>
        <v>110</v>
      </c>
      <c r="D24" s="48">
        <f>IF(+ACTUAL!D10="","",+ACTUAL!D10)</f>
        <v>113.84615384615384</v>
      </c>
      <c r="E24" s="48">
        <f>IF(+ACTUAL!E10="","",+ACTUAL!E10)</f>
        <v>102.69230769230769</v>
      </c>
      <c r="F24" s="48">
        <f>IF(+ACTUAL!F10="","",+ACTUAL!F10)</f>
        <v>100.38461538461539</v>
      </c>
      <c r="G24" s="48">
        <f>IF(+ACTUAL!G10="","",+ACTUAL!G10)</f>
        <v>91.15384615384616</v>
      </c>
      <c r="H24" s="48">
        <f>IF(+ACTUAL!H10="","",+ACTUAL!H10)</f>
        <v>90</v>
      </c>
      <c r="I24" s="48">
        <f>IF(+ACTUAL!I10="","",+ACTUAL!I10)</f>
        <v>90</v>
      </c>
      <c r="J24" s="48">
        <f>IF(+ACTUAL!J10="","",+ACTUAL!J10)</f>
        <v>90</v>
      </c>
      <c r="K24" s="48">
        <f>IF(+ACTUAL!K10="","",+ACTUAL!K10)</f>
        <v>89.444444444444443</v>
      </c>
      <c r="L24" s="48" t="str">
        <f>IF(+ACTUAL!L10="","",+ACTUAL!L10)</f>
        <v/>
      </c>
      <c r="M24" s="48" t="str">
        <f>IF(+ACTUAL!M10="","",+ACTUAL!M10)</f>
        <v/>
      </c>
      <c r="N24" s="44">
        <f>(I24/B24)^(1/7)-1</f>
        <v>-2.8260235349076068E-2</v>
      </c>
      <c r="O24" s="44">
        <f>AVERAGE(B24:M24)/AVERAGE(B21:M21)-1</f>
        <v>2.1335652273839489E-2</v>
      </c>
      <c r="P24" s="51"/>
    </row>
    <row r="25" spans="1:24" x14ac:dyDescent="0.2">
      <c r="A25" s="41" t="s">
        <v>48</v>
      </c>
      <c r="B25" s="76">
        <f>AVERAGE(B10:B24)</f>
        <v>89.829081632653057</v>
      </c>
      <c r="C25" s="76">
        <f t="shared" ref="C25:M25" si="12">AVERAGE(C10:C24)</f>
        <v>93.762778887778879</v>
      </c>
      <c r="D25" s="76">
        <f t="shared" si="12"/>
        <v>95.660518053375199</v>
      </c>
      <c r="E25" s="76">
        <f t="shared" si="12"/>
        <v>96.830817991532271</v>
      </c>
      <c r="F25" s="76">
        <f t="shared" si="12"/>
        <v>99.154678654678676</v>
      </c>
      <c r="G25" s="76">
        <f t="shared" si="12"/>
        <v>101.21628074306646</v>
      </c>
      <c r="H25" s="76">
        <f t="shared" si="12"/>
        <v>100.79292374292375</v>
      </c>
      <c r="I25" s="76">
        <f t="shared" si="12"/>
        <v>97.812063492063487</v>
      </c>
      <c r="J25" s="76">
        <f t="shared" si="12"/>
        <v>96.571676471676483</v>
      </c>
      <c r="K25" s="76">
        <f t="shared" si="12"/>
        <v>95.592450142450133</v>
      </c>
      <c r="L25" s="76">
        <f t="shared" si="12"/>
        <v>96.646853146853161</v>
      </c>
      <c r="M25" s="76">
        <f t="shared" si="12"/>
        <v>95.016283716283723</v>
      </c>
      <c r="N25" s="44">
        <f>(M25/B25)^(1/11)-1</f>
        <v>5.1166375690818722E-3</v>
      </c>
      <c r="O25" s="44"/>
      <c r="P25" s="49"/>
      <c r="Q25" s="52">
        <f>+I24*I23/Q14</f>
        <v>90</v>
      </c>
    </row>
    <row r="26" spans="1:24" x14ac:dyDescent="0.2">
      <c r="A26" t="s">
        <v>52</v>
      </c>
      <c r="E26" s="49"/>
      <c r="F26" s="49">
        <v>0.91744609505560593</v>
      </c>
      <c r="N26" s="52">
        <f>B16*(1+P15)^(X14)</f>
        <v>90.22892399442614</v>
      </c>
      <c r="Q26" s="49"/>
      <c r="U26">
        <f>B16*(1+Z14)^(X14+1)</f>
        <v>90.226761615683003</v>
      </c>
      <c r="X26" s="7">
        <f>+I24*J23/U14</f>
        <v>87.923076923076934</v>
      </c>
    </row>
    <row r="27" spans="1:24" x14ac:dyDescent="0.2">
      <c r="A27" t="s">
        <v>54</v>
      </c>
    </row>
    <row r="29" spans="1:24" x14ac:dyDescent="0.2">
      <c r="A29" s="113" t="s">
        <v>51</v>
      </c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</row>
    <row r="31" spans="1:24" ht="51" x14ac:dyDescent="0.2">
      <c r="A31" s="41"/>
      <c r="B31" s="42" t="s">
        <v>34</v>
      </c>
      <c r="C31" s="42" t="s">
        <v>35</v>
      </c>
      <c r="D31" s="42" t="s">
        <v>36</v>
      </c>
      <c r="E31" s="42" t="s">
        <v>37</v>
      </c>
      <c r="F31" s="42" t="s">
        <v>38</v>
      </c>
      <c r="G31" s="42" t="s">
        <v>39</v>
      </c>
      <c r="H31" s="42" t="s">
        <v>40</v>
      </c>
      <c r="I31" s="42" t="s">
        <v>41</v>
      </c>
      <c r="J31" s="42" t="s">
        <v>42</v>
      </c>
      <c r="K31" s="42" t="s">
        <v>43</v>
      </c>
      <c r="L31" s="42" t="s">
        <v>44</v>
      </c>
      <c r="M31" s="42" t="s">
        <v>45</v>
      </c>
      <c r="N31" s="42" t="s">
        <v>46</v>
      </c>
      <c r="O31" s="42" t="s">
        <v>53</v>
      </c>
    </row>
    <row r="32" spans="1:24" ht="13.5" thickBot="1" x14ac:dyDescent="0.25">
      <c r="A32" s="41">
        <v>2009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6"/>
      <c r="O32" s="46"/>
    </row>
    <row r="33" spans="1:26" x14ac:dyDescent="0.2">
      <c r="A33" s="41">
        <v>2010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4"/>
      <c r="O33" s="44"/>
      <c r="P33" s="54" t="s">
        <v>47</v>
      </c>
    </row>
    <row r="34" spans="1:26" ht="13.5" thickBot="1" x14ac:dyDescent="0.25">
      <c r="A34" s="41">
        <v>2011</v>
      </c>
      <c r="B34" s="43"/>
      <c r="C34" s="43"/>
      <c r="D34" s="43"/>
      <c r="E34" s="43">
        <f>+V5</f>
        <v>126.25</v>
      </c>
      <c r="F34" s="43">
        <f t="shared" ref="F34:M34" si="13">+W5</f>
        <v>127.92307692307692</v>
      </c>
      <c r="G34" s="43">
        <f t="shared" si="13"/>
        <v>120.625</v>
      </c>
      <c r="H34" s="43">
        <f>+Y5</f>
        <v>121.5</v>
      </c>
      <c r="I34" s="43">
        <f>+Z5</f>
        <v>127.92857142857143</v>
      </c>
      <c r="J34" s="43">
        <f t="shared" si="13"/>
        <v>130</v>
      </c>
      <c r="K34" s="43">
        <f t="shared" si="13"/>
        <v>130.76923076923077</v>
      </c>
      <c r="L34" s="43">
        <f t="shared" si="13"/>
        <v>130</v>
      </c>
      <c r="M34" s="43">
        <f t="shared" si="13"/>
        <v>130</v>
      </c>
      <c r="N34" s="44">
        <f>(M34/E34)^(1/8)-1</f>
        <v>3.6654993588780549E-3</v>
      </c>
      <c r="O34" s="44"/>
      <c r="P34" s="45">
        <f>+P36/P35</f>
        <v>0.37333553936073721</v>
      </c>
    </row>
    <row r="35" spans="1:26" x14ac:dyDescent="0.2">
      <c r="A35" s="41">
        <v>2012</v>
      </c>
      <c r="B35" s="43">
        <f>+AE5</f>
        <v>131.81818181818181</v>
      </c>
      <c r="C35" s="43">
        <f>+AF5</f>
        <v>135</v>
      </c>
      <c r="D35" s="43">
        <f t="shared" ref="D35:M35" si="14">+AG5</f>
        <v>135</v>
      </c>
      <c r="E35" s="43">
        <f t="shared" si="14"/>
        <v>135</v>
      </c>
      <c r="F35" s="43">
        <f t="shared" si="14"/>
        <v>135</v>
      </c>
      <c r="G35" s="43">
        <f t="shared" si="14"/>
        <v>134.76923076923077</v>
      </c>
      <c r="H35" s="43">
        <f t="shared" si="14"/>
        <v>133.46153846153845</v>
      </c>
      <c r="I35" s="43">
        <f t="shared" si="14"/>
        <v>135</v>
      </c>
      <c r="J35" s="43">
        <f t="shared" si="14"/>
        <v>119.16666666666667</v>
      </c>
      <c r="K35" s="43">
        <f t="shared" si="14"/>
        <v>90</v>
      </c>
      <c r="L35" s="43">
        <f t="shared" si="14"/>
        <v>71.538461538461533</v>
      </c>
      <c r="M35" s="43">
        <f t="shared" si="14"/>
        <v>56.666666666666664</v>
      </c>
      <c r="N35" s="46">
        <f t="shared" ref="N35:N39" si="15">(M35/B35)^(1/11)-1</f>
        <v>-7.3877585361521114E-2</v>
      </c>
      <c r="O35" s="46">
        <f t="shared" ref="O35:O39" si="16">AVERAGE(B35:M35)/AVERAGE(B34:M34)-1</f>
        <v>-7.4830242835550287E-2</v>
      </c>
      <c r="P35" s="7">
        <f>AVERAGE(B38:M47)</f>
        <v>113.14620086834071</v>
      </c>
    </row>
    <row r="36" spans="1:26" x14ac:dyDescent="0.2">
      <c r="A36" s="41">
        <v>2013</v>
      </c>
      <c r="B36" s="43">
        <f>+AQ5</f>
        <v>45</v>
      </c>
      <c r="C36" s="43">
        <f t="shared" ref="C36:M36" si="17">+AR5</f>
        <v>55</v>
      </c>
      <c r="D36" s="43">
        <f t="shared" si="17"/>
        <v>50</v>
      </c>
      <c r="E36" s="43">
        <f t="shared" si="17"/>
        <v>48.200782268578891</v>
      </c>
      <c r="F36" s="43">
        <f t="shared" si="17"/>
        <v>59.322033898305101</v>
      </c>
      <c r="G36" s="43">
        <f t="shared" si="17"/>
        <v>59.322033898305101</v>
      </c>
      <c r="H36" s="43">
        <f t="shared" si="17"/>
        <v>55.178461538461534</v>
      </c>
      <c r="I36" s="43">
        <f t="shared" si="17"/>
        <v>51.416666666666664</v>
      </c>
      <c r="J36" s="43">
        <f t="shared" si="17"/>
        <v>51.03846153846154</v>
      </c>
      <c r="K36" s="43">
        <f t="shared" si="17"/>
        <v>50.92307692307692</v>
      </c>
      <c r="L36" s="43">
        <f t="shared" si="17"/>
        <v>55.5</v>
      </c>
      <c r="M36" s="43">
        <f t="shared" si="17"/>
        <v>62.384615384615387</v>
      </c>
      <c r="N36" s="44">
        <f t="shared" si="15"/>
        <v>3.0141342760095391E-2</v>
      </c>
      <c r="O36" s="46">
        <f t="shared" si="16"/>
        <v>-0.54455063480597765</v>
      </c>
      <c r="P36" s="7">
        <f>STDEVA(B38:M47)</f>
        <v>42.241497927800296</v>
      </c>
      <c r="Q36" s="47">
        <f>+H45</f>
        <v>202.5</v>
      </c>
      <c r="U36" s="7">
        <f>+I45</f>
        <v>195.71428571428572</v>
      </c>
      <c r="W36" t="s">
        <v>70</v>
      </c>
      <c r="X36">
        <f>+P38+1</f>
        <v>118</v>
      </c>
      <c r="Z36">
        <f>(I47/B38)^(1/X36)-1</f>
        <v>4.581625234910236E-3</v>
      </c>
    </row>
    <row r="37" spans="1:26" x14ac:dyDescent="0.2">
      <c r="A37" s="41">
        <v>2014</v>
      </c>
      <c r="B37" s="48">
        <f>+BC5</f>
        <v>61.090909090909093</v>
      </c>
      <c r="C37" s="48">
        <f t="shared" ref="C37:M37" si="18">+BD5</f>
        <v>56.333333333333336</v>
      </c>
      <c r="D37" s="48">
        <f t="shared" si="18"/>
        <v>47.692307692307693</v>
      </c>
      <c r="E37" s="48">
        <f t="shared" si="18"/>
        <v>50</v>
      </c>
      <c r="F37" s="48">
        <f t="shared" si="18"/>
        <v>50</v>
      </c>
      <c r="G37" s="48">
        <f t="shared" si="18"/>
        <v>52</v>
      </c>
      <c r="H37" s="48">
        <f t="shared" si="18"/>
        <v>52</v>
      </c>
      <c r="I37" s="48">
        <f t="shared" si="18"/>
        <v>53.384615384615387</v>
      </c>
      <c r="J37" s="48">
        <f t="shared" si="18"/>
        <v>66.615384615384613</v>
      </c>
      <c r="K37" s="48">
        <f t="shared" si="18"/>
        <v>66.071428571428569</v>
      </c>
      <c r="L37" s="48">
        <f t="shared" si="18"/>
        <v>60</v>
      </c>
      <c r="M37" s="48">
        <f t="shared" si="18"/>
        <v>55.384615384615387</v>
      </c>
      <c r="N37" s="46">
        <f t="shared" si="15"/>
        <v>-8.8750380133282292E-3</v>
      </c>
      <c r="O37" s="44">
        <f t="shared" si="16"/>
        <v>4.2417301716652478E-2</v>
      </c>
      <c r="P37" s="50">
        <f>(I47/B38)^(1/P38)-1</f>
        <v>4.6208747613611934E-3</v>
      </c>
    </row>
    <row r="38" spans="1:26" x14ac:dyDescent="0.2">
      <c r="A38" s="41">
        <v>2015</v>
      </c>
      <c r="B38" s="48">
        <f>+BO5</f>
        <v>50.909090909090907</v>
      </c>
      <c r="C38" s="48">
        <f>+BP5</f>
        <v>70</v>
      </c>
      <c r="D38" s="48">
        <f>+BQ5</f>
        <v>78.615384615384613</v>
      </c>
      <c r="E38" s="48">
        <f t="shared" ref="E38:M38" si="19">+BR5</f>
        <v>81.15384615384616</v>
      </c>
      <c r="F38" s="48">
        <f>+BS5</f>
        <v>78.75</v>
      </c>
      <c r="G38" s="48">
        <f t="shared" si="19"/>
        <v>91.769230769230774</v>
      </c>
      <c r="H38" s="48">
        <f t="shared" si="19"/>
        <v>94.6875</v>
      </c>
      <c r="I38" s="48">
        <f t="shared" si="19"/>
        <v>104.28571428571429</v>
      </c>
      <c r="J38" s="48">
        <f t="shared" si="19"/>
        <v>95.642857142857139</v>
      </c>
      <c r="K38" s="48">
        <f t="shared" si="19"/>
        <v>95.84615384615384</v>
      </c>
      <c r="L38" s="48">
        <f t="shared" si="19"/>
        <v>98.538461538461533</v>
      </c>
      <c r="M38" s="48">
        <f t="shared" si="19"/>
        <v>97</v>
      </c>
      <c r="N38" s="44">
        <f t="shared" si="15"/>
        <v>6.03577118803591E-2</v>
      </c>
      <c r="O38" s="44">
        <f t="shared" si="16"/>
        <v>0.54673520574635304</v>
      </c>
      <c r="P38" s="51">
        <f>COUNT(B38:M47)-1</f>
        <v>117</v>
      </c>
      <c r="S38" s="74"/>
      <c r="T38" s="7"/>
      <c r="U38" s="7"/>
    </row>
    <row r="39" spans="1:26" x14ac:dyDescent="0.2">
      <c r="A39" s="41">
        <v>2016</v>
      </c>
      <c r="B39" s="48">
        <v>100.454545454545</v>
      </c>
      <c r="C39" s="48">
        <v>100.454545454545</v>
      </c>
      <c r="D39" s="48">
        <v>100</v>
      </c>
      <c r="E39" s="48">
        <v>110</v>
      </c>
      <c r="F39" s="48">
        <v>109.61538461538461</v>
      </c>
      <c r="G39" s="48">
        <v>100</v>
      </c>
      <c r="H39" s="48">
        <v>109.16666666666667</v>
      </c>
      <c r="I39" s="48">
        <v>115</v>
      </c>
      <c r="J39" s="48">
        <v>120.46153846153847</v>
      </c>
      <c r="K39" s="48">
        <v>131.84615384615384</v>
      </c>
      <c r="L39" s="48">
        <v>135</v>
      </c>
      <c r="M39" s="48">
        <v>125.30769230769231</v>
      </c>
      <c r="N39" s="44">
        <f t="shared" si="15"/>
        <v>2.0300296007316199E-2</v>
      </c>
      <c r="O39" s="44">
        <f t="shared" si="16"/>
        <v>0.30862787404454428</v>
      </c>
      <c r="P39" s="51"/>
      <c r="S39" s="73"/>
      <c r="T39" s="7"/>
    </row>
    <row r="40" spans="1:26" x14ac:dyDescent="0.2">
      <c r="A40" s="41">
        <v>2017</v>
      </c>
      <c r="B40" s="48">
        <v>135.45454545454547</v>
      </c>
      <c r="C40" s="48">
        <v>140</v>
      </c>
      <c r="D40" s="48">
        <v>145.71428571428572</v>
      </c>
      <c r="E40" s="48">
        <v>150</v>
      </c>
      <c r="F40" s="48">
        <v>150</v>
      </c>
      <c r="G40" s="48">
        <v>150</v>
      </c>
      <c r="H40" s="48">
        <v>132.72727272727272</v>
      </c>
      <c r="I40" s="48">
        <v>109.58333333333333</v>
      </c>
      <c r="J40" s="48">
        <v>98.888888888888886</v>
      </c>
      <c r="K40" s="48">
        <v>101.25</v>
      </c>
      <c r="L40" s="48">
        <v>78.5</v>
      </c>
      <c r="M40" s="48">
        <v>79.181818181818187</v>
      </c>
      <c r="N40" s="46">
        <f>(M40/B40)^(1/11)-1</f>
        <v>-4.7636157095078957E-2</v>
      </c>
      <c r="O40" s="44">
        <f>AVERAGE(B40:M40)/AVERAGE(B39:M39)-1</f>
        <v>8.3985168598446958E-2</v>
      </c>
      <c r="P40" s="51"/>
    </row>
    <row r="41" spans="1:26" x14ac:dyDescent="0.2">
      <c r="A41" s="41">
        <v>2018</v>
      </c>
      <c r="B41" s="48">
        <v>73.227272727272734</v>
      </c>
      <c r="C41" s="48">
        <v>73.227272727272734</v>
      </c>
      <c r="D41" s="48">
        <v>73.227272727272734</v>
      </c>
      <c r="E41" s="48">
        <v>73.227272727272734</v>
      </c>
      <c r="F41" s="48">
        <v>73.227272727272734</v>
      </c>
      <c r="G41" s="48">
        <v>73.227272727272734</v>
      </c>
      <c r="H41" s="48">
        <v>73.227272727272734</v>
      </c>
      <c r="I41" s="48">
        <v>73.227272727272734</v>
      </c>
      <c r="J41" s="48">
        <v>73.227272727272734</v>
      </c>
      <c r="K41" s="48">
        <v>73.227272727272734</v>
      </c>
      <c r="L41" s="48">
        <v>73.227272727272734</v>
      </c>
      <c r="M41" s="48">
        <v>73.227272727272734</v>
      </c>
      <c r="N41" s="44">
        <f>(M41/B41)^(1/11)-1</f>
        <v>0</v>
      </c>
      <c r="O41" s="46">
        <f t="shared" ref="O41:O43" si="20">AVERAGE(B41:M41)/AVERAGE(B40:M40)-1</f>
        <v>-0.40275457993293529</v>
      </c>
      <c r="P41" s="51"/>
    </row>
    <row r="42" spans="1:26" x14ac:dyDescent="0.2">
      <c r="A42" s="41">
        <v>2019</v>
      </c>
      <c r="B42" s="48">
        <v>55</v>
      </c>
      <c r="C42" s="48">
        <v>59.545454545454497</v>
      </c>
      <c r="D42" s="48">
        <v>49.53846153846154</v>
      </c>
      <c r="E42" s="48">
        <v>62.75</v>
      </c>
      <c r="F42" s="48">
        <v>60.846153846153847</v>
      </c>
      <c r="G42" s="48">
        <v>62</v>
      </c>
      <c r="H42" s="48">
        <v>64.13636363636364</v>
      </c>
      <c r="I42" s="48">
        <v>61.25</v>
      </c>
      <c r="J42" s="48">
        <v>61.692307692307693</v>
      </c>
      <c r="K42" s="48">
        <v>62.785714285714285</v>
      </c>
      <c r="L42" s="48">
        <v>62.1</v>
      </c>
      <c r="M42" s="48">
        <v>64</v>
      </c>
      <c r="N42" s="44">
        <f>(M42/B42)^(1/11)-1</f>
        <v>1.3872607316361751E-2</v>
      </c>
      <c r="O42" s="46">
        <f t="shared" si="20"/>
        <v>-0.17420970298065275</v>
      </c>
      <c r="P42" s="51"/>
    </row>
    <row r="43" spans="1:26" x14ac:dyDescent="0.2">
      <c r="A43" s="41">
        <v>2020</v>
      </c>
      <c r="B43" s="48">
        <v>64.818181818181799</v>
      </c>
      <c r="C43" s="48">
        <v>97.833333333333329</v>
      </c>
      <c r="D43" s="48">
        <v>99.07692307692308</v>
      </c>
      <c r="E43" s="48">
        <v>90.692307692307693</v>
      </c>
      <c r="F43" s="48">
        <v>103.75</v>
      </c>
      <c r="G43" s="48">
        <v>105.916666666667</v>
      </c>
      <c r="H43" s="48">
        <v>112</v>
      </c>
      <c r="I43" s="48">
        <v>111.92307692307692</v>
      </c>
      <c r="J43" s="48">
        <v>107.15384615384616</v>
      </c>
      <c r="K43" s="48">
        <v>101.07692307692308</v>
      </c>
      <c r="L43" s="48">
        <v>105.7</v>
      </c>
      <c r="M43" s="48">
        <v>104.8</v>
      </c>
      <c r="N43" s="44">
        <f t="shared" ref="N43" si="21">(M43/B43)^(1/11)-1</f>
        <v>4.4646838734684779E-2</v>
      </c>
      <c r="O43" s="44">
        <f t="shared" si="20"/>
        <v>0.66023629001248851</v>
      </c>
      <c r="P43" s="51"/>
    </row>
    <row r="44" spans="1:26" x14ac:dyDescent="0.2">
      <c r="A44" s="41">
        <v>2021</v>
      </c>
      <c r="B44" s="48">
        <v>108.18181818181819</v>
      </c>
      <c r="C44" s="48">
        <v>112.08333333333333</v>
      </c>
      <c r="D44" s="48">
        <v>114.28571428571429</v>
      </c>
      <c r="E44" s="48">
        <v>115.83333333333333</v>
      </c>
      <c r="F44" s="48">
        <v>119.61538461538461</v>
      </c>
      <c r="G44" s="48">
        <v>119.61538461538461</v>
      </c>
      <c r="H44" s="48">
        <v>128.46153846153845</v>
      </c>
      <c r="I44" s="48">
        <v>132.30769230769232</v>
      </c>
      <c r="J44" s="48">
        <v>130.69230769230768</v>
      </c>
      <c r="K44" s="48">
        <v>134.75</v>
      </c>
      <c r="L44" s="48">
        <v>140.08333333333334</v>
      </c>
      <c r="M44" s="48">
        <v>140</v>
      </c>
      <c r="N44" s="44">
        <f>(M44/B44)^(1/11)-1</f>
        <v>2.3715862347192918E-2</v>
      </c>
      <c r="O44" s="44">
        <f t="shared" ref="O44" si="22">AVERAGE(B44:M44)/AVERAGE(B43:M43)-1</f>
        <v>0.24168557298585469</v>
      </c>
      <c r="P44" s="51"/>
    </row>
    <row r="45" spans="1:26" x14ac:dyDescent="0.2">
      <c r="A45" s="41">
        <v>2022</v>
      </c>
      <c r="B45" s="48">
        <v>140</v>
      </c>
      <c r="C45" s="48">
        <v>140</v>
      </c>
      <c r="D45" s="48">
        <v>147.230769230769</v>
      </c>
      <c r="E45" s="48">
        <v>165</v>
      </c>
      <c r="F45" s="48">
        <v>169.23076923076923</v>
      </c>
      <c r="G45" s="48">
        <v>200</v>
      </c>
      <c r="H45" s="48">
        <v>202.5</v>
      </c>
      <c r="I45" s="48">
        <v>195.71428571428572</v>
      </c>
      <c r="J45" s="48">
        <v>195.38461538461539</v>
      </c>
      <c r="K45" s="48">
        <v>177.69230769230768</v>
      </c>
      <c r="L45" s="48">
        <v>187.69230769230768</v>
      </c>
      <c r="M45" s="48">
        <v>195</v>
      </c>
      <c r="N45" s="44">
        <f>(M45/B45)^(1/11)-1</f>
        <v>3.0581675150754828E-2</v>
      </c>
      <c r="O45" s="44">
        <f t="shared" ref="O45" si="23">AVERAGE(B45:M45)/AVERAGE(B44:M44)-1</f>
        <v>0.41415277722821631</v>
      </c>
      <c r="P45" s="51"/>
    </row>
    <row r="46" spans="1:26" x14ac:dyDescent="0.2">
      <c r="A46" s="41">
        <v>2023</v>
      </c>
      <c r="B46" s="48">
        <v>181.81818181818181</v>
      </c>
      <c r="C46" s="48">
        <v>202.08333333333334</v>
      </c>
      <c r="D46" s="48">
        <v>200</v>
      </c>
      <c r="E46" s="48">
        <v>200</v>
      </c>
      <c r="F46" s="48">
        <v>174.23076923076923</v>
      </c>
      <c r="G46" s="48">
        <v>164.16666666666666</v>
      </c>
      <c r="H46" s="48">
        <v>164.16666666666666</v>
      </c>
      <c r="I46" s="48">
        <v>157.91666666666666</v>
      </c>
      <c r="J46" s="48">
        <v>160</v>
      </c>
      <c r="K46" s="48">
        <v>161.15384615384616</v>
      </c>
      <c r="L46" s="48">
        <v>160.83333333333334</v>
      </c>
      <c r="M46" s="48">
        <v>165</v>
      </c>
      <c r="N46" s="44">
        <f>(M46/B46)^(1/11)-1</f>
        <v>-8.784976673589906E-3</v>
      </c>
      <c r="O46" s="44"/>
      <c r="P46" s="51"/>
    </row>
    <row r="47" spans="1:26" x14ac:dyDescent="0.2">
      <c r="A47" s="41">
        <v>2024</v>
      </c>
      <c r="B47" s="48">
        <f>+ACTUAL!B11</f>
        <v>112.72727272727273</v>
      </c>
      <c r="C47" s="48">
        <f>+ACTUAL!C11</f>
        <v>108.33333333333333</v>
      </c>
      <c r="D47" s="48">
        <f>+ACTUAL!D11</f>
        <v>112.07692307692308</v>
      </c>
      <c r="E47" s="48">
        <f>+ACTUAL!E11</f>
        <v>100.76923076923077</v>
      </c>
      <c r="F47" s="48">
        <f>+ACTUAL!F11</f>
        <v>96.384615384615387</v>
      </c>
      <c r="G47" s="48">
        <f>+ACTUAL!G11</f>
        <v>90.384615384615387</v>
      </c>
      <c r="H47" s="48">
        <f>+ACTUAL!H11</f>
        <v>94.642857142857139</v>
      </c>
      <c r="I47" s="48">
        <f>+ACTUAL!I11</f>
        <v>87.307692307692307</v>
      </c>
      <c r="J47" s="48">
        <f>+ACTUAL!J11</f>
        <v>86.538461538461533</v>
      </c>
      <c r="K47" s="48">
        <f>+ACTUAL!K11</f>
        <v>84.444444444444443</v>
      </c>
      <c r="L47" s="48" t="str">
        <f>+ACTUAL!L11</f>
        <v/>
      </c>
      <c r="M47" s="48" t="str">
        <f>+ACTUAL!M11</f>
        <v/>
      </c>
      <c r="N47" s="44">
        <f>(I47/B47)^(1/7)-1</f>
        <v>-3.5846425700776119E-2</v>
      </c>
      <c r="O47" s="44">
        <f>AVERAGE(B47:M47)/AVERAGE(B43:M43)-1</f>
        <v>-3.0222193475772374E-2</v>
      </c>
      <c r="P47" s="51"/>
    </row>
    <row r="48" spans="1:26" x14ac:dyDescent="0.2">
      <c r="A48" s="41" t="s">
        <v>48</v>
      </c>
      <c r="B48" s="76">
        <f>AVERAGE(B34:B47)</f>
        <v>96.961538461538424</v>
      </c>
      <c r="C48" s="76">
        <f t="shared" ref="C48:M48" si="24">AVERAGE(C34:C47)</f>
        <v>103.8379953379953</v>
      </c>
      <c r="D48" s="76">
        <f t="shared" si="24"/>
        <v>104.03523399677245</v>
      </c>
      <c r="E48" s="76">
        <f t="shared" si="24"/>
        <v>107.77691235318355</v>
      </c>
      <c r="F48" s="76">
        <f t="shared" si="24"/>
        <v>107.7068186051237</v>
      </c>
      <c r="G48" s="76">
        <f t="shared" si="24"/>
        <v>108.8425786783838</v>
      </c>
      <c r="H48" s="76">
        <f t="shared" si="24"/>
        <v>109.84686700204557</v>
      </c>
      <c r="I48" s="76">
        <f t="shared" si="24"/>
        <v>108.303256267542</v>
      </c>
      <c r="J48" s="76">
        <f t="shared" si="24"/>
        <v>106.89304346447204</v>
      </c>
      <c r="K48" s="76">
        <f t="shared" si="24"/>
        <v>104.41689659546803</v>
      </c>
      <c r="L48" s="76">
        <f t="shared" si="24"/>
        <v>104.51639770485924</v>
      </c>
      <c r="M48" s="76">
        <f t="shared" si="24"/>
        <v>103.68866774251389</v>
      </c>
      <c r="N48" s="44">
        <f>(M48/B48)^(1/11)-1</f>
        <v>6.1166709755011706E-3</v>
      </c>
      <c r="O48" s="44"/>
      <c r="P48" s="49"/>
      <c r="Q48" s="52">
        <f>+I47*I45/Q36</f>
        <v>84.382037715371055</v>
      </c>
    </row>
    <row r="49" spans="1:24" x14ac:dyDescent="0.2">
      <c r="E49" s="49"/>
      <c r="F49" s="49">
        <v>0.91744609505560593</v>
      </c>
      <c r="N49" s="52">
        <f>B38*(1+P37)^(X36)</f>
        <v>87.711130219548849</v>
      </c>
      <c r="Q49" s="49"/>
      <c r="U49">
        <f>B38*(1+Z36)^(X36+1)</f>
        <v>87.707703433970863</v>
      </c>
      <c r="X49" s="7">
        <f>+I47*J45/U36</f>
        <v>87.160627132553017</v>
      </c>
    </row>
    <row r="50" spans="1:24" x14ac:dyDescent="0.2">
      <c r="A50" t="s">
        <v>54</v>
      </c>
      <c r="E50" s="49"/>
      <c r="F50" s="49"/>
      <c r="N50" s="53"/>
      <c r="Q50" s="49"/>
    </row>
    <row r="51" spans="1:24" ht="69.75" customHeight="1" x14ac:dyDescent="0.2">
      <c r="A51" s="131" t="s">
        <v>87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</row>
    <row r="52" spans="1:24" ht="45" customHeight="1" x14ac:dyDescent="0.2">
      <c r="A52" s="131" t="s">
        <v>88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</row>
  </sheetData>
  <mergeCells count="4">
    <mergeCell ref="A51:N51"/>
    <mergeCell ref="A52:N52"/>
    <mergeCell ref="A29:O29"/>
    <mergeCell ref="A7:O7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3"/>
  <sheetViews>
    <sheetView workbookViewId="0">
      <selection activeCell="N12" sqref="N12"/>
    </sheetView>
  </sheetViews>
  <sheetFormatPr baseColWidth="10" defaultRowHeight="12.75" x14ac:dyDescent="0.2"/>
  <cols>
    <col min="1" max="1" width="10.28515625" customWidth="1"/>
    <col min="2" max="2" width="6.5703125" customWidth="1"/>
    <col min="3" max="3" width="7" customWidth="1"/>
    <col min="4" max="4" width="6.7109375" customWidth="1"/>
    <col min="5" max="5" width="8" customWidth="1"/>
    <col min="6" max="6" width="7.140625" customWidth="1"/>
    <col min="7" max="7" width="7.28515625" customWidth="1"/>
    <col min="8" max="9" width="6.5703125" customWidth="1"/>
    <col min="10" max="10" width="6.28515625" customWidth="1"/>
    <col min="11" max="11" width="6.85546875" customWidth="1"/>
    <col min="12" max="12" width="6.42578125" customWidth="1"/>
    <col min="13" max="13" width="6.5703125" customWidth="1"/>
    <col min="14" max="14" width="8" customWidth="1"/>
  </cols>
  <sheetData>
    <row r="1" spans="1:14" x14ac:dyDescent="0.2">
      <c r="A1" s="111" t="s">
        <v>86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4" x14ac:dyDescent="0.2">
      <c r="A2" s="1"/>
      <c r="B2" s="1"/>
      <c r="C2" s="1"/>
      <c r="D2" s="1"/>
      <c r="E2" s="1"/>
      <c r="F2" s="1" t="s">
        <v>21</v>
      </c>
      <c r="G2" s="1"/>
      <c r="H2" s="1"/>
      <c r="I2" s="1"/>
      <c r="J2" s="1"/>
      <c r="K2" s="1"/>
      <c r="M2" s="1"/>
    </row>
    <row r="3" spans="1:14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</row>
    <row r="4" spans="1:14" x14ac:dyDescent="0.2">
      <c r="A4" t="s">
        <v>7</v>
      </c>
      <c r="C4">
        <v>2024</v>
      </c>
    </row>
    <row r="5" spans="1:14" x14ac:dyDescent="0.2">
      <c r="A5" s="1"/>
    </row>
    <row r="6" spans="1:14" ht="13.5" thickBot="1" x14ac:dyDescent="0.25"/>
    <row r="7" spans="1:14" x14ac:dyDescent="0.2">
      <c r="A7" s="8" t="s">
        <v>0</v>
      </c>
      <c r="B7" s="8"/>
      <c r="C7" s="8"/>
      <c r="D7" s="11"/>
      <c r="E7" s="8"/>
      <c r="F7" s="8"/>
      <c r="G7" s="8"/>
      <c r="H7" s="11"/>
      <c r="I7" s="18"/>
      <c r="J7" s="11"/>
      <c r="K7" s="11"/>
      <c r="L7" s="20"/>
      <c r="M7" s="11"/>
      <c r="N7" s="21" t="s">
        <v>2</v>
      </c>
    </row>
    <row r="8" spans="1:14" ht="13.5" thickBot="1" x14ac:dyDescent="0.25">
      <c r="A8" s="9"/>
      <c r="B8" s="9" t="s">
        <v>13</v>
      </c>
      <c r="C8" s="9" t="s">
        <v>14</v>
      </c>
      <c r="D8" s="16" t="s">
        <v>12</v>
      </c>
      <c r="E8" s="9" t="s">
        <v>22</v>
      </c>
      <c r="F8" s="9" t="s">
        <v>23</v>
      </c>
      <c r="G8" s="9" t="s">
        <v>24</v>
      </c>
      <c r="H8" s="16" t="s">
        <v>25</v>
      </c>
      <c r="I8" s="23" t="s">
        <v>16</v>
      </c>
      <c r="J8" s="22" t="s">
        <v>17</v>
      </c>
      <c r="K8" s="22" t="s">
        <v>18</v>
      </c>
      <c r="L8" s="24" t="s">
        <v>19</v>
      </c>
      <c r="M8" s="16" t="s">
        <v>20</v>
      </c>
      <c r="N8" s="19" t="s">
        <v>7</v>
      </c>
    </row>
    <row r="9" spans="1:14" ht="13.5" thickBot="1" x14ac:dyDescent="0.25"/>
    <row r="10" spans="1:14" ht="13.5" thickBot="1" x14ac:dyDescent="0.25">
      <c r="A10" s="14" t="s">
        <v>4</v>
      </c>
      <c r="B10" s="43">
        <v>160</v>
      </c>
      <c r="C10" s="43">
        <v>158.33333333333334</v>
      </c>
      <c r="D10" s="43">
        <v>143.84615384615384</v>
      </c>
      <c r="E10" s="43">
        <v>143.84615384615384</v>
      </c>
      <c r="F10" s="43">
        <v>150.76923076923077</v>
      </c>
      <c r="G10" s="43">
        <v>126.66666666666667</v>
      </c>
      <c r="H10" s="43">
        <v>132.66666666666666</v>
      </c>
      <c r="I10" s="41">
        <v>135.41666666666666</v>
      </c>
      <c r="J10" s="41">
        <v>119.61538461538461</v>
      </c>
      <c r="K10" s="41">
        <v>118.84615384615384</v>
      </c>
      <c r="L10" s="43">
        <v>110.41666666666667</v>
      </c>
      <c r="M10" s="43">
        <v>110</v>
      </c>
      <c r="N10" s="27">
        <v>133.56089743589743</v>
      </c>
    </row>
    <row r="11" spans="1:14" ht="13.5" thickBot="1" x14ac:dyDescent="0.25">
      <c r="A11" s="10" t="s">
        <v>5</v>
      </c>
      <c r="B11" s="43">
        <v>162.72727272727272</v>
      </c>
      <c r="C11" s="43">
        <v>157.91666666666666</v>
      </c>
      <c r="D11" s="43">
        <v>134.23076923076923</v>
      </c>
      <c r="E11" s="43">
        <v>134.23076923076923</v>
      </c>
      <c r="F11" s="43">
        <v>146.53846153846155</v>
      </c>
      <c r="G11" s="43">
        <v>127.5</v>
      </c>
      <c r="H11" s="43">
        <v>133.33333333333334</v>
      </c>
      <c r="I11" s="41">
        <v>133.75</v>
      </c>
      <c r="J11" s="41">
        <v>121.53846153846153</v>
      </c>
      <c r="K11" s="41">
        <v>118.07692307692308</v>
      </c>
      <c r="L11" s="43">
        <v>106.5</v>
      </c>
      <c r="M11" s="43">
        <v>115</v>
      </c>
      <c r="N11" s="27">
        <v>132.09906759906758</v>
      </c>
    </row>
    <row r="12" spans="1:14" ht="13.5" thickBot="1" x14ac:dyDescent="0.25">
      <c r="A12" s="10" t="s">
        <v>33</v>
      </c>
      <c r="B12" s="43">
        <v>165.72727272727272</v>
      </c>
      <c r="C12" s="43">
        <v>160.08333333333334</v>
      </c>
      <c r="D12" s="43">
        <v>143.92307692307693</v>
      </c>
      <c r="E12" s="43">
        <v>143.92307692307693</v>
      </c>
      <c r="F12" s="43">
        <v>151.53846153846155</v>
      </c>
      <c r="G12" s="43">
        <v>132.66666666666666</v>
      </c>
      <c r="H12" s="43">
        <v>136.80000000000001</v>
      </c>
      <c r="I12" s="41">
        <v>137.75</v>
      </c>
      <c r="J12" s="41">
        <v>124.61538461538461</v>
      </c>
      <c r="K12" s="41">
        <v>123.07692307692308</v>
      </c>
      <c r="L12" s="43">
        <v>112.08333333333333</v>
      </c>
      <c r="M12" s="43">
        <v>120</v>
      </c>
      <c r="N12" s="27">
        <v>137.38742229992229</v>
      </c>
    </row>
    <row r="13" spans="1:14" x14ac:dyDescent="0.2">
      <c r="A13" s="38" t="s">
        <v>32</v>
      </c>
      <c r="J13" s="7"/>
      <c r="K13" s="7"/>
      <c r="L13" s="7"/>
      <c r="M13" s="7"/>
      <c r="N13" s="7"/>
    </row>
    <row r="14" spans="1:14" x14ac:dyDescent="0.2">
      <c r="J14" s="7"/>
      <c r="K14" s="7"/>
      <c r="L14" s="7"/>
      <c r="M14" s="7"/>
      <c r="N14" s="7"/>
    </row>
    <row r="15" spans="1:14" x14ac:dyDescent="0.2">
      <c r="J15" s="7"/>
      <c r="K15" s="7"/>
      <c r="L15" s="7"/>
      <c r="M15" s="7"/>
      <c r="N15" s="7"/>
    </row>
    <row r="16" spans="1:14" x14ac:dyDescent="0.2">
      <c r="J16" s="7"/>
      <c r="K16" s="7"/>
      <c r="L16" s="7"/>
      <c r="M16" s="7"/>
      <c r="N16" s="7"/>
    </row>
    <row r="17" spans="10:14" x14ac:dyDescent="0.2">
      <c r="J17" s="7"/>
      <c r="K17" s="7"/>
      <c r="L17" s="7"/>
      <c r="M17" s="7"/>
      <c r="N17" s="7"/>
    </row>
    <row r="18" spans="10:14" x14ac:dyDescent="0.2">
      <c r="J18" s="7"/>
      <c r="K18" s="7"/>
      <c r="L18" s="7"/>
      <c r="M18" s="7"/>
      <c r="N18" s="7"/>
    </row>
    <row r="19" spans="10:14" x14ac:dyDescent="0.2">
      <c r="J19" s="7"/>
      <c r="K19" s="7"/>
      <c r="L19" s="7"/>
      <c r="M19" s="7"/>
      <c r="N19" s="7"/>
    </row>
    <row r="20" spans="10:14" x14ac:dyDescent="0.2">
      <c r="J20" s="7"/>
      <c r="K20" s="7"/>
      <c r="L20" s="7"/>
      <c r="M20" s="7"/>
      <c r="N20" s="7"/>
    </row>
    <row r="21" spans="10:14" x14ac:dyDescent="0.2">
      <c r="J21" s="7"/>
      <c r="K21" s="7"/>
      <c r="L21" s="7"/>
      <c r="M21" s="7"/>
      <c r="N21" s="7"/>
    </row>
    <row r="22" spans="10:14" x14ac:dyDescent="0.2">
      <c r="J22" s="7"/>
      <c r="K22" s="7"/>
      <c r="L22" s="7"/>
      <c r="M22" s="7"/>
      <c r="N22" s="7"/>
    </row>
    <row r="23" spans="10:14" x14ac:dyDescent="0.2">
      <c r="J23" s="7"/>
      <c r="K23" s="7"/>
      <c r="L23" s="7"/>
      <c r="M23" s="7"/>
      <c r="N23" s="7"/>
    </row>
    <row r="24" spans="10:14" x14ac:dyDescent="0.2">
      <c r="J24" s="7"/>
      <c r="K24" s="7"/>
      <c r="L24" s="7"/>
      <c r="M24" s="7"/>
      <c r="N24" s="7"/>
    </row>
    <row r="25" spans="10:14" x14ac:dyDescent="0.2">
      <c r="J25" s="7"/>
      <c r="K25" s="7"/>
      <c r="L25" s="7"/>
      <c r="M25" s="7"/>
      <c r="N25" s="7"/>
    </row>
    <row r="26" spans="10:14" x14ac:dyDescent="0.2">
      <c r="J26" s="7"/>
      <c r="K26" s="7"/>
      <c r="L26" s="7"/>
      <c r="M26" s="7"/>
      <c r="N26" s="7"/>
    </row>
    <row r="27" spans="10:14" x14ac:dyDescent="0.2">
      <c r="J27" s="7"/>
      <c r="K27" s="7"/>
      <c r="L27" s="7"/>
      <c r="M27" s="7"/>
      <c r="N27" s="7"/>
    </row>
    <row r="28" spans="10:14" x14ac:dyDescent="0.2">
      <c r="J28" s="7"/>
      <c r="K28" s="7"/>
      <c r="L28" s="7"/>
      <c r="M28" s="7"/>
      <c r="N28" s="7"/>
    </row>
    <row r="29" spans="10:14" x14ac:dyDescent="0.2">
      <c r="J29" s="7"/>
      <c r="K29" s="7"/>
      <c r="L29" s="7"/>
      <c r="M29" s="7"/>
      <c r="N29" s="7"/>
    </row>
    <row r="30" spans="10:14" x14ac:dyDescent="0.2">
      <c r="J30" s="7"/>
      <c r="K30" s="7"/>
      <c r="L30" s="7"/>
      <c r="M30" s="7"/>
      <c r="N30" s="7"/>
    </row>
    <row r="31" spans="10:14" x14ac:dyDescent="0.2">
      <c r="J31" s="7"/>
      <c r="K31" s="7"/>
      <c r="L31" s="7"/>
      <c r="M31" s="7"/>
      <c r="N31" s="7"/>
    </row>
    <row r="32" spans="10:14" x14ac:dyDescent="0.2">
      <c r="N32" s="7"/>
    </row>
    <row r="33" spans="10:14" x14ac:dyDescent="0.2">
      <c r="J33" s="7"/>
      <c r="K33" s="7"/>
      <c r="L33" s="7"/>
      <c r="M33" s="7"/>
      <c r="N33" s="7"/>
    </row>
  </sheetData>
  <mergeCells count="1">
    <mergeCell ref="A1:N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3"/>
  <sheetViews>
    <sheetView workbookViewId="0">
      <selection activeCell="N10" sqref="N10:N12"/>
    </sheetView>
  </sheetViews>
  <sheetFormatPr baseColWidth="10" defaultRowHeight="12.75" x14ac:dyDescent="0.2"/>
  <cols>
    <col min="1" max="1" width="10.28515625" customWidth="1"/>
    <col min="2" max="12" width="6.5703125" customWidth="1"/>
    <col min="13" max="13" width="8.140625" customWidth="1"/>
    <col min="14" max="14" width="6.5703125" customWidth="1"/>
    <col min="15" max="15" width="5.85546875" hidden="1" customWidth="1"/>
    <col min="16" max="16" width="8" customWidth="1"/>
    <col min="17" max="17" width="7.140625" customWidth="1"/>
    <col min="18" max="18" width="7.7109375" customWidth="1"/>
    <col min="20" max="20" width="11.42578125" customWidth="1"/>
    <col min="21" max="21" width="10.28515625" customWidth="1"/>
  </cols>
  <sheetData>
    <row r="1" spans="1:18" x14ac:dyDescent="0.2">
      <c r="A1" s="113" t="s">
        <v>84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</row>
    <row r="2" spans="1:18" x14ac:dyDescent="0.2">
      <c r="A2" s="1"/>
      <c r="B2" s="1"/>
      <c r="C2" s="1"/>
      <c r="D2" s="1"/>
      <c r="F2" s="1"/>
      <c r="G2" s="1" t="s">
        <v>21</v>
      </c>
    </row>
    <row r="4" spans="1:18" x14ac:dyDescent="0.2">
      <c r="A4" s="1" t="s">
        <v>61</v>
      </c>
      <c r="C4" s="1">
        <v>2025</v>
      </c>
    </row>
    <row r="6" spans="1:18" ht="13.5" thickBot="1" x14ac:dyDescent="0.25"/>
    <row r="7" spans="1:18" ht="13.5" thickBot="1" x14ac:dyDescent="0.25">
      <c r="A7" s="2" t="s">
        <v>56</v>
      </c>
      <c r="B7" s="29" t="s">
        <v>15</v>
      </c>
      <c r="C7" s="29" t="s">
        <v>6</v>
      </c>
      <c r="D7" s="29" t="s">
        <v>1</v>
      </c>
      <c r="E7" s="29" t="s">
        <v>15</v>
      </c>
      <c r="F7" s="29" t="s">
        <v>6</v>
      </c>
      <c r="G7" s="29" t="s">
        <v>1</v>
      </c>
      <c r="H7" s="29" t="s">
        <v>15</v>
      </c>
      <c r="I7" s="29" t="s">
        <v>6</v>
      </c>
      <c r="J7" s="29" t="s">
        <v>1</v>
      </c>
      <c r="K7" s="29" t="s">
        <v>15</v>
      </c>
      <c r="L7" s="29" t="s">
        <v>6</v>
      </c>
      <c r="M7" s="29" t="s">
        <v>1</v>
      </c>
      <c r="N7" s="29" t="s">
        <v>15</v>
      </c>
      <c r="O7" s="29"/>
      <c r="P7" s="61" t="s">
        <v>2</v>
      </c>
      <c r="Q7" s="30" t="s">
        <v>30</v>
      </c>
      <c r="R7" s="30" t="s">
        <v>31</v>
      </c>
    </row>
    <row r="8" spans="1:18" ht="13.5" thickBot="1" x14ac:dyDescent="0.25">
      <c r="A8" s="4"/>
      <c r="B8" s="59" t="s">
        <v>90</v>
      </c>
      <c r="C8" s="59" t="s">
        <v>99</v>
      </c>
      <c r="D8" s="59" t="s">
        <v>91</v>
      </c>
      <c r="E8" s="59" t="s">
        <v>92</v>
      </c>
      <c r="F8" s="59" t="s">
        <v>100</v>
      </c>
      <c r="G8" s="59" t="s">
        <v>93</v>
      </c>
      <c r="H8" s="59" t="s">
        <v>94</v>
      </c>
      <c r="I8" s="59" t="s">
        <v>101</v>
      </c>
      <c r="J8" s="59" t="s">
        <v>95</v>
      </c>
      <c r="K8" s="59" t="s">
        <v>96</v>
      </c>
      <c r="L8" s="59" t="s">
        <v>102</v>
      </c>
      <c r="M8" s="59" t="s">
        <v>97</v>
      </c>
      <c r="N8" s="59" t="s">
        <v>69</v>
      </c>
      <c r="O8" s="59"/>
      <c r="P8" s="60" t="s">
        <v>3</v>
      </c>
      <c r="Q8" s="31"/>
      <c r="R8" s="31"/>
    </row>
    <row r="9" spans="1:18" ht="13.5" thickBot="1" x14ac:dyDescent="0.25"/>
    <row r="10" spans="1:18" ht="15.75" customHeight="1" thickBot="1" x14ac:dyDescent="0.25">
      <c r="A10" s="63" t="s">
        <v>4</v>
      </c>
      <c r="B10" s="12">
        <v>110</v>
      </c>
      <c r="C10" s="12">
        <v>110</v>
      </c>
      <c r="D10" s="12">
        <v>110</v>
      </c>
      <c r="E10" s="12">
        <v>110</v>
      </c>
      <c r="F10" s="12">
        <v>110</v>
      </c>
      <c r="G10" s="12">
        <v>110</v>
      </c>
      <c r="H10" s="12">
        <v>110</v>
      </c>
      <c r="I10" s="12">
        <v>110</v>
      </c>
      <c r="J10" s="12">
        <v>110</v>
      </c>
      <c r="K10" s="12">
        <v>110</v>
      </c>
      <c r="L10" s="12">
        <v>110</v>
      </c>
      <c r="M10" s="12">
        <v>110</v>
      </c>
      <c r="N10" s="12">
        <v>110</v>
      </c>
      <c r="O10" s="12"/>
      <c r="P10" s="27">
        <f>IF(ISERROR(AVERAGE(B10:O10)),"",AVERAGE(B10:O10))</f>
        <v>110</v>
      </c>
      <c r="Q10" s="27">
        <f>IF(ISERROR(AVERAGE(B10:O10)),"",MAX(B10:O10))</f>
        <v>110</v>
      </c>
      <c r="R10" s="27">
        <f>IF(ISERROR(AVERAGE(B10:O10)),"",MIN(B10:O10))</f>
        <v>110</v>
      </c>
    </row>
    <row r="11" spans="1:18" ht="15.75" customHeight="1" thickBot="1" x14ac:dyDescent="0.25">
      <c r="A11" s="64" t="s">
        <v>5</v>
      </c>
      <c r="B11" s="6">
        <v>115</v>
      </c>
      <c r="C11" s="6">
        <v>115</v>
      </c>
      <c r="D11" s="6">
        <v>115</v>
      </c>
      <c r="E11" s="6">
        <v>115</v>
      </c>
      <c r="F11" s="6">
        <v>115</v>
      </c>
      <c r="G11" s="6">
        <v>115</v>
      </c>
      <c r="H11" s="6">
        <v>110</v>
      </c>
      <c r="I11" s="6">
        <v>110</v>
      </c>
      <c r="J11" s="6">
        <v>110</v>
      </c>
      <c r="K11" s="6">
        <v>110</v>
      </c>
      <c r="L11" s="6">
        <v>110</v>
      </c>
      <c r="M11" s="6">
        <v>110</v>
      </c>
      <c r="N11" s="6">
        <v>110</v>
      </c>
      <c r="O11" s="6"/>
      <c r="P11" s="28">
        <f>IF(ISERROR(AVERAGE(B11:L11)),"",AVERAGE(B11:L11))</f>
        <v>112.72727272727273</v>
      </c>
      <c r="Q11" s="27">
        <f>IF(ISERROR(AVERAGE(B11:O11)),"",MAX(B11:O11))</f>
        <v>115</v>
      </c>
      <c r="R11" s="27">
        <f>IF(ISERROR(AVERAGE(B11:O11)),"",MIN(B11:O11))</f>
        <v>110</v>
      </c>
    </row>
    <row r="12" spans="1:18" ht="13.5" thickBot="1" x14ac:dyDescent="0.25">
      <c r="A12" s="63" t="s">
        <v>33</v>
      </c>
      <c r="B12" s="15">
        <v>115</v>
      </c>
      <c r="C12" s="15">
        <v>115</v>
      </c>
      <c r="D12" s="15">
        <v>115</v>
      </c>
      <c r="E12" s="15">
        <v>115</v>
      </c>
      <c r="F12" s="15">
        <v>115</v>
      </c>
      <c r="G12" s="15">
        <v>115</v>
      </c>
      <c r="H12" s="15">
        <v>115</v>
      </c>
      <c r="I12" s="15">
        <v>115</v>
      </c>
      <c r="J12" s="15">
        <v>115</v>
      </c>
      <c r="K12" s="15">
        <v>115</v>
      </c>
      <c r="L12" s="15">
        <v>115</v>
      </c>
      <c r="M12" s="15">
        <v>115</v>
      </c>
      <c r="N12" s="15">
        <v>115</v>
      </c>
      <c r="O12" s="39"/>
      <c r="P12" s="28">
        <f>IF(ISERROR(AVERAGE(B12:L12)),"",AVERAGE(B12:L12))</f>
        <v>115</v>
      </c>
      <c r="Q12" s="27">
        <f>IF(ISERROR(AVERAGE(B12:O12)),"",MAX(B12:O12))</f>
        <v>115</v>
      </c>
      <c r="R12" s="27">
        <f>IF(ISERROR(AVERAGE(B12:O12)),"",MIN(B12:O12))</f>
        <v>115</v>
      </c>
    </row>
    <row r="13" spans="1:18" x14ac:dyDescent="0.2">
      <c r="A13" t="s">
        <v>29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8" x14ac:dyDescent="0.2"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8" x14ac:dyDescent="0.2"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8" x14ac:dyDescent="0.2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6" x14ac:dyDescent="0.2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6" x14ac:dyDescent="0.2"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6" x14ac:dyDescent="0.2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6" x14ac:dyDescent="0.2"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6" x14ac:dyDescent="0.2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6" x14ac:dyDescent="0.2"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6" x14ac:dyDescent="0.2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6" x14ac:dyDescent="0.2"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6" x14ac:dyDescent="0.2"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6" x14ac:dyDescent="0.2"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6" x14ac:dyDescent="0.2"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6" x14ac:dyDescent="0.2"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 x14ac:dyDescent="0.2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x14ac:dyDescent="0.2"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6" x14ac:dyDescent="0.2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 x14ac:dyDescent="0.2">
      <c r="A32" s="112"/>
      <c r="B32" s="112"/>
      <c r="C32" s="112"/>
      <c r="D32" s="112"/>
      <c r="E32" s="112"/>
      <c r="F32" s="112"/>
      <c r="G32" s="112"/>
      <c r="H32" s="7"/>
      <c r="I32" s="7"/>
      <c r="J32" s="7"/>
      <c r="K32" s="7"/>
      <c r="L32" s="7"/>
      <c r="M32" s="7"/>
      <c r="N32" s="7"/>
      <c r="O32" s="7"/>
      <c r="P32" s="7"/>
    </row>
    <row r="33" spans="3:16" x14ac:dyDescent="0.2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</sheetData>
  <mergeCells count="2">
    <mergeCell ref="A32:G32"/>
    <mergeCell ref="A1:P1"/>
  </mergeCells>
  <phoneticPr fontId="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2"/>
  <sheetViews>
    <sheetView workbookViewId="0">
      <selection activeCell="E39" sqref="E39"/>
    </sheetView>
  </sheetViews>
  <sheetFormatPr baseColWidth="10" defaultRowHeight="12.75" x14ac:dyDescent="0.2"/>
  <cols>
    <col min="1" max="1" width="13.42578125" customWidth="1"/>
    <col min="2" max="2" width="8.28515625" customWidth="1"/>
    <col min="3" max="3" width="8.42578125" customWidth="1"/>
    <col min="4" max="4" width="7.85546875" customWidth="1"/>
    <col min="5" max="5" width="8" customWidth="1"/>
    <col min="6" max="6" width="8.7109375" customWidth="1"/>
    <col min="7" max="8" width="8" customWidth="1"/>
    <col min="9" max="9" width="10.28515625" customWidth="1"/>
    <col min="10" max="10" width="10" customWidth="1"/>
    <col min="11" max="11" width="10.28515625" customWidth="1"/>
    <col min="12" max="12" width="9" customWidth="1"/>
    <col min="13" max="13" width="8.5703125" customWidth="1"/>
    <col min="14" max="14" width="6.42578125" hidden="1" customWidth="1"/>
    <col min="15" max="15" width="7.5703125" customWidth="1"/>
    <col min="20" max="20" width="28.5703125" customWidth="1"/>
    <col min="21" max="21" width="12.28515625" bestFit="1" customWidth="1"/>
  </cols>
  <sheetData>
    <row r="1" spans="1:19" x14ac:dyDescent="0.2">
      <c r="A1" s="113" t="s">
        <v>84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</row>
    <row r="2" spans="1:19" x14ac:dyDescent="0.2">
      <c r="A2" s="1"/>
      <c r="B2" s="1"/>
      <c r="C2" s="1"/>
      <c r="E2" s="1"/>
      <c r="F2" s="1" t="s">
        <v>21</v>
      </c>
    </row>
    <row r="4" spans="1:19" x14ac:dyDescent="0.2">
      <c r="A4" s="1" t="s">
        <v>62</v>
      </c>
      <c r="C4" s="1">
        <v>2025</v>
      </c>
    </row>
    <row r="5" spans="1:19" ht="13.5" thickBot="1" x14ac:dyDescent="0.25"/>
    <row r="6" spans="1:19" ht="13.5" thickBot="1" x14ac:dyDescent="0.25">
      <c r="A6" s="2" t="s">
        <v>56</v>
      </c>
      <c r="B6" s="29" t="s">
        <v>6</v>
      </c>
      <c r="C6" s="29" t="s">
        <v>1</v>
      </c>
      <c r="D6" s="29" t="s">
        <v>15</v>
      </c>
      <c r="E6" s="29" t="s">
        <v>6</v>
      </c>
      <c r="F6" s="29" t="s">
        <v>1</v>
      </c>
      <c r="G6" s="29" t="s">
        <v>15</v>
      </c>
      <c r="H6" s="29" t="s">
        <v>6</v>
      </c>
      <c r="I6" s="29" t="s">
        <v>1</v>
      </c>
      <c r="J6" s="29" t="s">
        <v>15</v>
      </c>
      <c r="K6" s="29" t="s">
        <v>15</v>
      </c>
      <c r="L6" s="29" t="s">
        <v>6</v>
      </c>
      <c r="M6" s="29" t="s">
        <v>1</v>
      </c>
      <c r="N6" s="29" t="s">
        <v>15</v>
      </c>
      <c r="O6" s="62" t="s">
        <v>2</v>
      </c>
      <c r="P6" s="30" t="s">
        <v>30</v>
      </c>
      <c r="Q6" s="30" t="s">
        <v>31</v>
      </c>
    </row>
    <row r="7" spans="1:19" ht="13.5" thickBot="1" x14ac:dyDescent="0.25">
      <c r="A7" s="4"/>
      <c r="B7" s="29">
        <v>3</v>
      </c>
      <c r="C7" s="5">
        <v>5</v>
      </c>
      <c r="D7" s="5">
        <v>7</v>
      </c>
      <c r="E7" s="5">
        <v>10</v>
      </c>
      <c r="F7" s="5">
        <v>12</v>
      </c>
      <c r="G7" s="5">
        <v>14</v>
      </c>
      <c r="H7" s="5">
        <v>17</v>
      </c>
      <c r="I7" s="5">
        <v>19</v>
      </c>
      <c r="J7" s="5">
        <v>21</v>
      </c>
      <c r="K7" s="5">
        <v>23</v>
      </c>
      <c r="L7" s="5">
        <v>26</v>
      </c>
      <c r="M7" s="5">
        <v>28</v>
      </c>
      <c r="N7" s="5" t="s">
        <v>69</v>
      </c>
      <c r="O7" s="60" t="s">
        <v>3</v>
      </c>
      <c r="P7" s="31"/>
      <c r="Q7" s="31"/>
    </row>
    <row r="8" spans="1:19" ht="13.5" thickBot="1" x14ac:dyDescent="0.25"/>
    <row r="9" spans="1:19" ht="12.75" customHeight="1" thickBot="1" x14ac:dyDescent="0.25">
      <c r="A9" s="65" t="s">
        <v>4</v>
      </c>
      <c r="B9" s="12">
        <v>110</v>
      </c>
      <c r="C9" s="12">
        <v>110</v>
      </c>
      <c r="D9" s="12">
        <v>110</v>
      </c>
      <c r="E9" s="12">
        <v>110</v>
      </c>
      <c r="F9" s="12">
        <v>110</v>
      </c>
      <c r="G9" s="12">
        <v>110</v>
      </c>
      <c r="H9" s="12">
        <v>110</v>
      </c>
      <c r="I9" s="12">
        <v>110</v>
      </c>
      <c r="J9" s="12">
        <v>110</v>
      </c>
      <c r="K9" s="12">
        <v>110</v>
      </c>
      <c r="L9" s="12">
        <v>110</v>
      </c>
      <c r="M9" s="12">
        <v>110</v>
      </c>
      <c r="N9" s="12"/>
      <c r="O9" s="27">
        <f>IF(ISERROR(AVERAGE(B9:N9)),"",AVERAGE(B9:N9))</f>
        <v>110</v>
      </c>
      <c r="P9" s="27">
        <f>IF(ISERROR(AVERAGE(B9:N9)),"",MAX(B9:N9))</f>
        <v>110</v>
      </c>
      <c r="Q9" s="27">
        <f>IF(ISERROR(AVERAGE(B9:N9)),"",MIN(B9:N9))</f>
        <v>110</v>
      </c>
    </row>
    <row r="10" spans="1:19" ht="13.5" customHeight="1" thickBot="1" x14ac:dyDescent="0.25">
      <c r="A10" s="64" t="s">
        <v>5</v>
      </c>
      <c r="B10" s="6">
        <v>110</v>
      </c>
      <c r="C10" s="6">
        <v>110</v>
      </c>
      <c r="D10" s="6">
        <v>110</v>
      </c>
      <c r="E10" s="6">
        <v>110</v>
      </c>
      <c r="F10" s="6">
        <v>110</v>
      </c>
      <c r="G10" s="6">
        <v>110</v>
      </c>
      <c r="H10" s="6">
        <v>110</v>
      </c>
      <c r="I10" s="6">
        <v>110</v>
      </c>
      <c r="J10" s="6">
        <v>105</v>
      </c>
      <c r="K10" s="6">
        <v>105</v>
      </c>
      <c r="L10" s="6">
        <v>105</v>
      </c>
      <c r="M10" s="6">
        <v>105</v>
      </c>
      <c r="N10" s="6"/>
      <c r="O10" s="27">
        <f>IF(ISERROR(AVERAGE(B10:N10)),"",AVERAGE(B10:N10))</f>
        <v>108.33333333333333</v>
      </c>
      <c r="P10" s="27">
        <f>IF(ISERROR(AVERAGE(B10:N10)),"",MAX(B10:N10))</f>
        <v>110</v>
      </c>
      <c r="Q10" s="27">
        <f>IF(ISERROR(AVERAGE(B10:N10)),"",MIN(B10:N10))</f>
        <v>105</v>
      </c>
    </row>
    <row r="11" spans="1:19" ht="13.5" thickBot="1" x14ac:dyDescent="0.25">
      <c r="A11" s="63" t="s">
        <v>33</v>
      </c>
      <c r="B11" s="15">
        <v>115</v>
      </c>
      <c r="C11" s="15">
        <v>115</v>
      </c>
      <c r="D11" s="15">
        <v>115</v>
      </c>
      <c r="E11" s="15">
        <v>115</v>
      </c>
      <c r="F11" s="15">
        <v>110</v>
      </c>
      <c r="G11" s="15">
        <v>110</v>
      </c>
      <c r="H11" s="15">
        <v>105</v>
      </c>
      <c r="I11" s="15">
        <v>105</v>
      </c>
      <c r="J11" s="6">
        <v>105</v>
      </c>
      <c r="K11" s="6">
        <v>105</v>
      </c>
      <c r="L11" s="6">
        <v>105</v>
      </c>
      <c r="M11" s="15">
        <v>100</v>
      </c>
      <c r="N11" s="39"/>
      <c r="O11" s="27">
        <f>IF(ISERROR(AVERAGE(B11:N11)),"",AVERAGE(B11:N11))</f>
        <v>108.75</v>
      </c>
      <c r="P11" s="27">
        <f>IF(ISERROR(AVERAGE(B11:N11)),"",MAX(B11:N11))</f>
        <v>115</v>
      </c>
      <c r="Q11" s="27">
        <f>IF(ISERROR(AVERAGE(B11:N11)),"",MIN(B11:N11))</f>
        <v>100</v>
      </c>
    </row>
    <row r="12" spans="1:19" x14ac:dyDescent="0.2">
      <c r="A12" t="s">
        <v>29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9" x14ac:dyDescent="0.2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9" x14ac:dyDescent="0.2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S14" t="s">
        <v>60</v>
      </c>
    </row>
    <row r="15" spans="1:19" x14ac:dyDescent="0.2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9" x14ac:dyDescent="0.2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x14ac:dyDescent="0.2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2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x14ac:dyDescent="0.2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x14ac:dyDescent="0.2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x14ac:dyDescent="0.2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x14ac:dyDescent="0.2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x14ac:dyDescent="0.2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x14ac:dyDescent="0.2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x14ac:dyDescent="0.2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x14ac:dyDescent="0.2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 x14ac:dyDescent="0.2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x14ac:dyDescent="0.2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 x14ac:dyDescent="0.2">
      <c r="A31" s="112"/>
      <c r="B31" s="112"/>
      <c r="C31" s="112"/>
      <c r="D31" s="112"/>
      <c r="E31" s="112"/>
      <c r="F31" s="112"/>
      <c r="G31" s="7"/>
      <c r="H31" s="7"/>
      <c r="I31" s="7"/>
      <c r="J31" s="7"/>
      <c r="K31" s="7"/>
      <c r="L31" s="7"/>
      <c r="M31" s="7"/>
      <c r="N31" s="7"/>
      <c r="O31" s="7"/>
    </row>
    <row r="32" spans="1:15" x14ac:dyDescent="0.2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</sheetData>
  <mergeCells count="2">
    <mergeCell ref="A31:F31"/>
    <mergeCell ref="A1:O1"/>
  </mergeCells>
  <phoneticPr fontId="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32"/>
  <sheetViews>
    <sheetView topLeftCell="C1" zoomScale="86" zoomScaleNormal="86" workbookViewId="0">
      <selection activeCell="B6" sqref="B6:N7"/>
    </sheetView>
  </sheetViews>
  <sheetFormatPr baseColWidth="10" defaultRowHeight="12.75" x14ac:dyDescent="0.2"/>
  <cols>
    <col min="1" max="1" width="10.28515625" customWidth="1"/>
    <col min="2" max="3" width="6.5703125" customWidth="1"/>
    <col min="4" max="5" width="7.42578125" customWidth="1"/>
    <col min="6" max="6" width="6.42578125" customWidth="1"/>
    <col min="7" max="7" width="7.28515625" customWidth="1"/>
    <col min="8" max="8" width="7.85546875" customWidth="1"/>
    <col min="9" max="9" width="6.7109375" customWidth="1"/>
    <col min="10" max="10" width="6.28515625" customWidth="1"/>
    <col min="11" max="11" width="7" customWidth="1"/>
    <col min="12" max="13" width="6.28515625" customWidth="1"/>
    <col min="14" max="14" width="6.5703125" customWidth="1"/>
    <col min="15" max="15" width="5.42578125" customWidth="1"/>
    <col min="16" max="16" width="0.140625" customWidth="1"/>
    <col min="17" max="17" width="9.5703125" customWidth="1"/>
    <col min="18" max="18" width="8.140625" customWidth="1"/>
    <col min="19" max="19" width="7" customWidth="1"/>
  </cols>
  <sheetData>
    <row r="1" spans="1:19" x14ac:dyDescent="0.2">
      <c r="A1" s="113" t="s">
        <v>84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19" x14ac:dyDescent="0.2">
      <c r="A2" s="113" t="s">
        <v>26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4" spans="1:19" x14ac:dyDescent="0.2">
      <c r="A4" s="1" t="s">
        <v>63</v>
      </c>
      <c r="C4" s="1">
        <v>2025</v>
      </c>
    </row>
    <row r="5" spans="1:19" ht="13.5" thickBot="1" x14ac:dyDescent="0.25"/>
    <row r="6" spans="1:19" ht="13.5" thickBot="1" x14ac:dyDescent="0.25">
      <c r="A6" s="2" t="s">
        <v>56</v>
      </c>
      <c r="B6" s="29" t="s">
        <v>1</v>
      </c>
      <c r="C6" s="29" t="s">
        <v>15</v>
      </c>
      <c r="D6" s="29" t="s">
        <v>6</v>
      </c>
      <c r="E6" s="29" t="s">
        <v>1</v>
      </c>
      <c r="F6" s="29" t="s">
        <v>15</v>
      </c>
      <c r="G6" s="29" t="s">
        <v>6</v>
      </c>
      <c r="H6" s="29" t="s">
        <v>1</v>
      </c>
      <c r="I6" s="29" t="s">
        <v>15</v>
      </c>
      <c r="J6" s="29" t="s">
        <v>6</v>
      </c>
      <c r="K6" s="29" t="s">
        <v>1</v>
      </c>
      <c r="L6" s="29" t="s">
        <v>15</v>
      </c>
      <c r="M6" s="29" t="s">
        <v>6</v>
      </c>
      <c r="N6" s="29" t="s">
        <v>1</v>
      </c>
      <c r="O6" s="29" t="s">
        <v>1</v>
      </c>
      <c r="P6" s="29"/>
      <c r="Q6" s="3" t="s">
        <v>2</v>
      </c>
      <c r="R6" s="114" t="s">
        <v>30</v>
      </c>
      <c r="S6" s="114" t="s">
        <v>31</v>
      </c>
    </row>
    <row r="7" spans="1:19" ht="13.5" thickBot="1" x14ac:dyDescent="0.25">
      <c r="A7" s="4"/>
      <c r="B7" s="5">
        <v>2</v>
      </c>
      <c r="C7" s="5">
        <v>4</v>
      </c>
      <c r="D7" s="5">
        <v>7</v>
      </c>
      <c r="E7" s="5">
        <v>9</v>
      </c>
      <c r="F7" s="5">
        <v>11</v>
      </c>
      <c r="G7" s="5">
        <v>14</v>
      </c>
      <c r="H7" s="5">
        <v>16</v>
      </c>
      <c r="I7" s="5">
        <v>18</v>
      </c>
      <c r="J7" s="5">
        <v>21</v>
      </c>
      <c r="K7" s="5">
        <v>23</v>
      </c>
      <c r="L7" s="5">
        <v>25</v>
      </c>
      <c r="M7" s="5">
        <v>28</v>
      </c>
      <c r="N7" s="5">
        <v>30</v>
      </c>
      <c r="O7" s="5">
        <v>31</v>
      </c>
      <c r="P7" s="5"/>
      <c r="Q7" s="5" t="s">
        <v>3</v>
      </c>
      <c r="R7" s="115"/>
      <c r="S7" s="115"/>
    </row>
    <row r="8" spans="1:19" ht="13.5" thickBot="1" x14ac:dyDescent="0.25"/>
    <row r="9" spans="1:19" ht="18.75" customHeight="1" thickBot="1" x14ac:dyDescent="0.25">
      <c r="A9" s="65" t="s">
        <v>4</v>
      </c>
      <c r="B9" s="12">
        <v>110</v>
      </c>
      <c r="C9" s="12">
        <v>110</v>
      </c>
      <c r="D9" s="12">
        <v>110</v>
      </c>
      <c r="E9" s="12">
        <v>110</v>
      </c>
      <c r="F9" s="12">
        <v>120</v>
      </c>
      <c r="G9" s="12">
        <v>140</v>
      </c>
      <c r="H9" s="12">
        <v>110</v>
      </c>
      <c r="I9" s="12">
        <v>110</v>
      </c>
      <c r="J9" s="12">
        <v>110</v>
      </c>
      <c r="K9" s="12">
        <v>110</v>
      </c>
      <c r="L9" s="12">
        <v>110</v>
      </c>
      <c r="M9" s="12">
        <v>110</v>
      </c>
      <c r="N9" s="12">
        <v>120</v>
      </c>
      <c r="O9" s="12"/>
      <c r="P9" s="97"/>
      <c r="Q9" s="27">
        <f>IF(ISERROR(AVERAGE(B9:P9)),"",AVERAGE(B9:P9))</f>
        <v>113.84615384615384</v>
      </c>
      <c r="R9" s="27">
        <f>IF(ISERROR(AVERAGE(B9:P9)),"",MAX(B9:P9))</f>
        <v>140</v>
      </c>
      <c r="S9" s="27">
        <f>IF(ISERROR(AVERAGE(B9:P9)),"",MIN(B9:P9))</f>
        <v>110</v>
      </c>
    </row>
    <row r="10" spans="1:19" ht="18.75" customHeight="1" thickBot="1" x14ac:dyDescent="0.25">
      <c r="A10" s="65" t="s">
        <v>5</v>
      </c>
      <c r="B10" s="12">
        <v>108</v>
      </c>
      <c r="C10" s="12">
        <v>108</v>
      </c>
      <c r="D10" s="12">
        <v>115</v>
      </c>
      <c r="E10" s="12">
        <v>120</v>
      </c>
      <c r="F10" s="12">
        <v>116</v>
      </c>
      <c r="G10" s="12">
        <v>110</v>
      </c>
      <c r="H10" s="12">
        <v>110</v>
      </c>
      <c r="I10" s="12">
        <v>110</v>
      </c>
      <c r="J10" s="12">
        <v>110</v>
      </c>
      <c r="K10" s="12">
        <v>110</v>
      </c>
      <c r="L10" s="12">
        <v>110</v>
      </c>
      <c r="M10" s="12">
        <v>110</v>
      </c>
      <c r="N10" s="12">
        <v>120</v>
      </c>
      <c r="O10" s="12"/>
      <c r="P10" s="97"/>
      <c r="Q10" s="27">
        <f>IF(ISERROR(AVERAGE(B10:P10)),"",AVERAGE(B10:P10))</f>
        <v>112.07692307692308</v>
      </c>
      <c r="R10" s="27">
        <f>IF(ISERROR(AVERAGE(B10:P10)),"",MAX(B10:P10))</f>
        <v>120</v>
      </c>
      <c r="S10" s="27">
        <f>IF(ISERROR(AVERAGE(B10:P10)),"",MIN(B10:P10))</f>
        <v>108</v>
      </c>
    </row>
    <row r="11" spans="1:19" ht="21.75" customHeight="1" thickBot="1" x14ac:dyDescent="0.25">
      <c r="A11" s="65" t="s">
        <v>33</v>
      </c>
      <c r="B11" s="12">
        <v>105</v>
      </c>
      <c r="C11" s="12">
        <v>105</v>
      </c>
      <c r="D11" s="12">
        <v>120</v>
      </c>
      <c r="E11" s="12">
        <v>120</v>
      </c>
      <c r="F11" s="12">
        <v>118</v>
      </c>
      <c r="G11" s="12">
        <v>120</v>
      </c>
      <c r="H11" s="12">
        <v>120</v>
      </c>
      <c r="I11" s="12">
        <v>110</v>
      </c>
      <c r="J11" s="12">
        <v>115</v>
      </c>
      <c r="K11" s="12">
        <v>115</v>
      </c>
      <c r="L11" s="12">
        <v>115</v>
      </c>
      <c r="M11" s="12">
        <v>115</v>
      </c>
      <c r="N11" s="12">
        <v>120</v>
      </c>
      <c r="O11" s="12"/>
      <c r="P11" s="97"/>
      <c r="Q11" s="27">
        <f t="shared" ref="Q11" si="0">IF(ISERROR(AVERAGE(B11:P11)),"",AVERAGE(B11:P11))</f>
        <v>115.23076923076923</v>
      </c>
      <c r="R11" s="27">
        <f t="shared" ref="R11" si="1">IF(ISERROR(AVERAGE(B11:P11)),"",MAX(B11:P11))</f>
        <v>120</v>
      </c>
      <c r="S11" s="27">
        <f t="shared" ref="S11" si="2">IF(ISERROR(AVERAGE(B11:P11)),"",MIN(B11:P11))</f>
        <v>105</v>
      </c>
    </row>
    <row r="12" spans="1:19" x14ac:dyDescent="0.2">
      <c r="A12" t="s">
        <v>29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9" x14ac:dyDescent="0.2"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26"/>
    </row>
    <row r="14" spans="1:19" x14ac:dyDescent="0.2"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9" x14ac:dyDescent="0.2"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9" x14ac:dyDescent="0.2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2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7" x14ac:dyDescent="0.2"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7" x14ac:dyDescent="0.2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7" x14ac:dyDescent="0.2"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7" x14ac:dyDescent="0.2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7" x14ac:dyDescent="0.2"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x14ac:dyDescent="0.2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x14ac:dyDescent="0.2"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x14ac:dyDescent="0.2"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x14ac:dyDescent="0.2"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x14ac:dyDescent="0.2"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x14ac:dyDescent="0.2"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x14ac:dyDescent="0.2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x14ac:dyDescent="0.2">
      <c r="A31" s="112"/>
      <c r="B31" s="112"/>
      <c r="C31" s="112"/>
      <c r="D31" s="112"/>
      <c r="E31" s="112"/>
      <c r="F31" s="112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x14ac:dyDescent="0.2"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</sheetData>
  <mergeCells count="5">
    <mergeCell ref="A31:F31"/>
    <mergeCell ref="A1:S1"/>
    <mergeCell ref="A2:S2"/>
    <mergeCell ref="R6:R7"/>
    <mergeCell ref="S6:S7"/>
  </mergeCells>
  <phoneticPr fontId="0" type="noConversion"/>
  <pageMargins left="0.78740157480314965" right="0.78740157480314965" top="1.0629921259842521" bottom="1.0629921259842521" header="0.78740157480314965" footer="0.78740157480314965"/>
  <pageSetup paperSize="9" firstPageNumber="0" fitToWidth="2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2"/>
  <sheetViews>
    <sheetView workbookViewId="0">
      <selection activeCell="R14" sqref="R14"/>
    </sheetView>
  </sheetViews>
  <sheetFormatPr baseColWidth="10" defaultRowHeight="12.75" x14ac:dyDescent="0.2"/>
  <cols>
    <col min="1" max="1" width="10.28515625" customWidth="1"/>
    <col min="2" max="9" width="6.5703125" customWidth="1"/>
    <col min="10" max="10" width="6.28515625" customWidth="1"/>
    <col min="11" max="11" width="7.5703125" customWidth="1"/>
    <col min="12" max="14" width="6.85546875" customWidth="1"/>
    <col min="15" max="15" width="9.42578125" customWidth="1"/>
    <col min="16" max="17" width="8" customWidth="1"/>
  </cols>
  <sheetData>
    <row r="1" spans="1:17" x14ac:dyDescent="0.2">
      <c r="A1" s="113" t="s">
        <v>84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</row>
    <row r="2" spans="1:17" x14ac:dyDescent="0.2">
      <c r="A2" s="113" t="s">
        <v>21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4" spans="1:17" x14ac:dyDescent="0.2">
      <c r="A4" s="1" t="s">
        <v>8</v>
      </c>
      <c r="C4" s="1">
        <v>2025</v>
      </c>
    </row>
    <row r="5" spans="1:17" ht="13.5" thickBot="1" x14ac:dyDescent="0.25"/>
    <row r="6" spans="1:17" ht="13.5" thickBot="1" x14ac:dyDescent="0.25">
      <c r="A6" s="2" t="s">
        <v>56</v>
      </c>
      <c r="B6" s="29" t="s">
        <v>1</v>
      </c>
      <c r="C6" s="29" t="s">
        <v>15</v>
      </c>
      <c r="D6" s="29" t="s">
        <v>6</v>
      </c>
      <c r="E6" s="29" t="s">
        <v>1</v>
      </c>
      <c r="F6" s="29" t="s">
        <v>15</v>
      </c>
      <c r="G6" s="29" t="s">
        <v>6</v>
      </c>
      <c r="H6" s="29" t="s">
        <v>1</v>
      </c>
      <c r="I6" s="29" t="s">
        <v>15</v>
      </c>
      <c r="J6" s="29" t="s">
        <v>6</v>
      </c>
      <c r="K6" s="29" t="s">
        <v>1</v>
      </c>
      <c r="L6" s="29" t="s">
        <v>15</v>
      </c>
      <c r="M6" s="70" t="s">
        <v>6</v>
      </c>
      <c r="N6" s="70" t="s">
        <v>1</v>
      </c>
      <c r="O6" s="105" t="s">
        <v>48</v>
      </c>
      <c r="P6" s="116" t="s">
        <v>30</v>
      </c>
      <c r="Q6" s="114" t="s">
        <v>31</v>
      </c>
    </row>
    <row r="7" spans="1:17" ht="13.5" thickBot="1" x14ac:dyDescent="0.25">
      <c r="A7" s="4"/>
      <c r="B7" s="29">
        <v>2</v>
      </c>
      <c r="C7" s="5">
        <v>4</v>
      </c>
      <c r="D7" s="5">
        <v>7</v>
      </c>
      <c r="E7" s="5">
        <v>9</v>
      </c>
      <c r="F7" s="5">
        <v>11</v>
      </c>
      <c r="G7" s="5">
        <v>14</v>
      </c>
      <c r="H7" s="5">
        <v>16</v>
      </c>
      <c r="I7" s="5">
        <v>18</v>
      </c>
      <c r="J7" s="5">
        <v>21</v>
      </c>
      <c r="K7" s="5">
        <v>23</v>
      </c>
      <c r="L7" s="5">
        <v>25</v>
      </c>
      <c r="M7" s="33">
        <v>28</v>
      </c>
      <c r="N7" s="33">
        <v>30</v>
      </c>
      <c r="O7" s="105"/>
      <c r="P7" s="117"/>
      <c r="Q7" s="115"/>
    </row>
    <row r="8" spans="1:17" ht="13.5" thickBot="1" x14ac:dyDescent="0.25"/>
    <row r="9" spans="1:17" ht="18.75" customHeight="1" thickBot="1" x14ac:dyDescent="0.25">
      <c r="A9" s="85" t="s">
        <v>4</v>
      </c>
      <c r="B9" s="12">
        <v>110</v>
      </c>
      <c r="C9" s="12">
        <v>110</v>
      </c>
      <c r="D9" s="12">
        <v>95</v>
      </c>
      <c r="E9" s="12">
        <v>90</v>
      </c>
      <c r="F9" s="12">
        <v>100</v>
      </c>
      <c r="G9" s="12">
        <v>100</v>
      </c>
      <c r="H9" s="12">
        <v>100</v>
      </c>
      <c r="I9" s="12">
        <v>110</v>
      </c>
      <c r="J9" s="12">
        <v>110</v>
      </c>
      <c r="K9" s="12">
        <v>110</v>
      </c>
      <c r="L9" s="12">
        <v>100</v>
      </c>
      <c r="M9" s="12">
        <v>100</v>
      </c>
      <c r="N9" s="12">
        <v>100</v>
      </c>
      <c r="O9" s="55">
        <f t="shared" ref="O9" si="0">IF(ISERROR(AVERAGE(B9:N9)),"",AVERAGE(B9:N9))</f>
        <v>102.69230769230769</v>
      </c>
      <c r="P9" s="55">
        <f t="shared" ref="P9" si="1">IF(ISERROR(AVERAGE(B9:N9)),"",MAX(B9:N9))</f>
        <v>110</v>
      </c>
      <c r="Q9" s="27">
        <f t="shared" ref="Q9" si="2">IF(ISERROR(AVERAGE(B9:N9)),"",MIN(B9:N9))</f>
        <v>90</v>
      </c>
    </row>
    <row r="10" spans="1:17" ht="18.75" customHeight="1" thickBot="1" x14ac:dyDescent="0.25">
      <c r="A10" s="86" t="s">
        <v>5</v>
      </c>
      <c r="B10" s="77">
        <v>110</v>
      </c>
      <c r="C10" s="77">
        <v>90</v>
      </c>
      <c r="D10" s="77">
        <v>90</v>
      </c>
      <c r="E10" s="77">
        <v>90</v>
      </c>
      <c r="F10" s="77">
        <v>95</v>
      </c>
      <c r="G10" s="12">
        <v>100</v>
      </c>
      <c r="H10" s="12">
        <v>100</v>
      </c>
      <c r="I10" s="12">
        <v>100</v>
      </c>
      <c r="J10" s="77">
        <v>110</v>
      </c>
      <c r="K10" s="77">
        <v>110</v>
      </c>
      <c r="L10" s="77">
        <v>105</v>
      </c>
      <c r="M10" s="77">
        <v>105</v>
      </c>
      <c r="N10" s="77">
        <v>105</v>
      </c>
      <c r="O10" s="78">
        <f>IF(ISERROR(AVERAGE(B10:N10)),"",AVERAGE(B10:N10))</f>
        <v>100.76923076923077</v>
      </c>
      <c r="P10" s="78">
        <f>IF(ISERROR(AVERAGE(B10:N10)),"",MAX(B10:N10))</f>
        <v>110</v>
      </c>
      <c r="Q10" s="35">
        <f>IF(ISERROR(AVERAGE(B10:N10)),"",MIN(B10:N10))</f>
        <v>90</v>
      </c>
    </row>
    <row r="11" spans="1:17" ht="16.5" customHeight="1" thickBot="1" x14ac:dyDescent="0.25">
      <c r="A11" s="89" t="s">
        <v>33</v>
      </c>
      <c r="B11" s="15">
        <v>112</v>
      </c>
      <c r="C11" s="15">
        <v>115</v>
      </c>
      <c r="D11" s="15">
        <v>100</v>
      </c>
      <c r="E11" s="15">
        <v>95</v>
      </c>
      <c r="F11" s="15">
        <v>95</v>
      </c>
      <c r="G11" s="12">
        <v>100</v>
      </c>
      <c r="H11" s="12">
        <v>100</v>
      </c>
      <c r="I11" s="12">
        <v>100</v>
      </c>
      <c r="J11" s="12">
        <v>100</v>
      </c>
      <c r="K11" s="12">
        <v>105</v>
      </c>
      <c r="L11" s="15">
        <v>100</v>
      </c>
      <c r="M11" s="15">
        <v>100</v>
      </c>
      <c r="N11" s="15">
        <v>105</v>
      </c>
      <c r="O11" s="87">
        <f t="shared" ref="O11" si="3">IF(ISERROR(AVERAGE(B11:N11)),"",AVERAGE(B11:N11))</f>
        <v>102.07692307692308</v>
      </c>
      <c r="P11" s="87">
        <f t="shared" ref="P11" si="4">IF(ISERROR(AVERAGE(B11:N11)),"",MAX(B11:N11))</f>
        <v>115</v>
      </c>
      <c r="Q11" s="88">
        <f t="shared" ref="Q11" si="5">IF(ISERROR(AVERAGE(B11:N11)),"",MIN(B11:N11))</f>
        <v>95</v>
      </c>
    </row>
    <row r="12" spans="1:17" x14ac:dyDescent="0.2">
      <c r="A12" t="s">
        <v>29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7" x14ac:dyDescent="0.2"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7" x14ac:dyDescent="0.2"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7" x14ac:dyDescent="0.2"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7" x14ac:dyDescent="0.2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x14ac:dyDescent="0.2"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x14ac:dyDescent="0.2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x14ac:dyDescent="0.2"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x14ac:dyDescent="0.2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x14ac:dyDescent="0.2"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x14ac:dyDescent="0.2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x14ac:dyDescent="0.2"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x14ac:dyDescent="0.2"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x14ac:dyDescent="0.2"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x14ac:dyDescent="0.2"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x14ac:dyDescent="0.2"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x14ac:dyDescent="0.2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 x14ac:dyDescent="0.2"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 x14ac:dyDescent="0.2">
      <c r="A31" s="112"/>
      <c r="B31" s="112"/>
      <c r="C31" s="112"/>
      <c r="D31" s="112"/>
      <c r="E31" s="112"/>
      <c r="F31" s="112"/>
      <c r="G31" s="7"/>
      <c r="H31" s="7"/>
      <c r="I31" s="7"/>
      <c r="J31" s="7"/>
      <c r="K31" s="7"/>
      <c r="L31" s="7"/>
      <c r="M31" s="7"/>
      <c r="N31" s="7"/>
    </row>
    <row r="32" spans="1:14" x14ac:dyDescent="0.2"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</sheetData>
  <mergeCells count="5">
    <mergeCell ref="A31:F31"/>
    <mergeCell ref="A1:Q1"/>
    <mergeCell ref="A2:Q2"/>
    <mergeCell ref="P6:P7"/>
    <mergeCell ref="Q6:Q7"/>
  </mergeCells>
  <phoneticPr fontId="3" type="noConversion"/>
  <pageMargins left="0.75" right="0.75" top="1" bottom="1" header="0" footer="0"/>
  <pageSetup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31"/>
  <sheetViews>
    <sheetView workbookViewId="0">
      <selection activeCell="N9" sqref="N9:N11"/>
    </sheetView>
  </sheetViews>
  <sheetFormatPr baseColWidth="10" defaultRowHeight="12.75" x14ac:dyDescent="0.2"/>
  <cols>
    <col min="1" max="1" width="18.85546875" customWidth="1"/>
    <col min="2" max="12" width="6.5703125" customWidth="1"/>
    <col min="13" max="13" width="6.85546875" customWidth="1"/>
    <col min="14" max="14" width="6.5703125" customWidth="1"/>
    <col min="15" max="15" width="3.85546875" hidden="1" customWidth="1"/>
    <col min="16" max="17" width="11.5703125" customWidth="1"/>
  </cols>
  <sheetData>
    <row r="1" spans="1:19" ht="19.5" customHeight="1" x14ac:dyDescent="0.2">
      <c r="A1" s="113" t="s">
        <v>84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</row>
    <row r="2" spans="1:19" x14ac:dyDescent="0.2">
      <c r="A2" s="113" t="s">
        <v>21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4" spans="1:19" x14ac:dyDescent="0.2">
      <c r="A4" s="1" t="s">
        <v>9</v>
      </c>
      <c r="C4" s="1">
        <v>2025</v>
      </c>
    </row>
    <row r="5" spans="1:19" ht="13.5" thickBot="1" x14ac:dyDescent="0.25"/>
    <row r="6" spans="1:19" ht="13.5" thickBot="1" x14ac:dyDescent="0.25">
      <c r="A6" s="120" t="s">
        <v>56</v>
      </c>
      <c r="B6" s="106" t="s">
        <v>15</v>
      </c>
      <c r="C6" s="106" t="s">
        <v>6</v>
      </c>
      <c r="D6" s="106" t="s">
        <v>1</v>
      </c>
      <c r="E6" s="106" t="s">
        <v>15</v>
      </c>
      <c r="F6" s="106" t="s">
        <v>6</v>
      </c>
      <c r="G6" s="106" t="s">
        <v>1</v>
      </c>
      <c r="H6" s="106" t="s">
        <v>15</v>
      </c>
      <c r="I6" s="106" t="s">
        <v>6</v>
      </c>
      <c r="J6" s="106" t="s">
        <v>1</v>
      </c>
      <c r="K6" s="106" t="s">
        <v>15</v>
      </c>
      <c r="L6" s="106" t="s">
        <v>6</v>
      </c>
      <c r="M6" s="106" t="s">
        <v>1</v>
      </c>
      <c r="N6" s="106" t="s">
        <v>15</v>
      </c>
      <c r="O6" s="93"/>
      <c r="P6" s="94" t="s">
        <v>2</v>
      </c>
      <c r="Q6" s="114" t="s">
        <v>30</v>
      </c>
      <c r="R6" s="118" t="s">
        <v>31</v>
      </c>
    </row>
    <row r="7" spans="1:19" ht="13.5" thickBot="1" x14ac:dyDescent="0.25">
      <c r="A7" s="121"/>
      <c r="B7" s="107">
        <v>2</v>
      </c>
      <c r="C7" s="107">
        <v>5</v>
      </c>
      <c r="D7" s="107">
        <v>7</v>
      </c>
      <c r="E7" s="107">
        <v>9</v>
      </c>
      <c r="F7" s="107">
        <v>12</v>
      </c>
      <c r="G7" s="107">
        <v>14</v>
      </c>
      <c r="H7" s="107">
        <v>16</v>
      </c>
      <c r="I7" s="107">
        <v>19</v>
      </c>
      <c r="J7" s="107">
        <v>21</v>
      </c>
      <c r="K7" s="107">
        <v>23</v>
      </c>
      <c r="L7" s="107">
        <v>26</v>
      </c>
      <c r="M7" s="107">
        <v>28</v>
      </c>
      <c r="N7" s="107">
        <v>30</v>
      </c>
      <c r="O7" s="95"/>
      <c r="P7" s="95" t="s">
        <v>3</v>
      </c>
      <c r="Q7" s="115"/>
      <c r="R7" s="119"/>
    </row>
    <row r="8" spans="1:19" ht="13.5" thickBot="1" x14ac:dyDescent="0.25"/>
    <row r="9" spans="1:19" ht="13.5" thickBot="1" x14ac:dyDescent="0.25">
      <c r="A9" s="82" t="s">
        <v>4</v>
      </c>
      <c r="B9" s="15">
        <v>100</v>
      </c>
      <c r="C9" s="15">
        <v>100</v>
      </c>
      <c r="D9" s="15">
        <v>115</v>
      </c>
      <c r="E9" s="15">
        <v>100</v>
      </c>
      <c r="F9" s="15">
        <v>100</v>
      </c>
      <c r="G9" s="15">
        <v>100</v>
      </c>
      <c r="H9" s="15">
        <v>100</v>
      </c>
      <c r="I9" s="15">
        <v>100</v>
      </c>
      <c r="J9" s="15">
        <v>100</v>
      </c>
      <c r="K9" s="15">
        <v>100</v>
      </c>
      <c r="L9" s="15">
        <v>100</v>
      </c>
      <c r="M9" s="15">
        <v>100</v>
      </c>
      <c r="N9" s="15">
        <v>90</v>
      </c>
      <c r="O9" s="12"/>
      <c r="P9" s="55">
        <f>IF(ISERROR(AVERAGE(B9:O9)),"",AVERAGE(B9:O9))</f>
        <v>100.38461538461539</v>
      </c>
      <c r="Q9" s="27">
        <f>IF(ISERROR(AVERAGE(B9:O9)),"",MAX(B9:O9))</f>
        <v>115</v>
      </c>
      <c r="R9" s="27">
        <f>IF(ISERROR(AVERAGE(B9:O9)),"",MIN(B9:O9))</f>
        <v>90</v>
      </c>
    </row>
    <row r="10" spans="1:19" ht="18.75" customHeight="1" thickBot="1" x14ac:dyDescent="0.25">
      <c r="A10" s="83" t="s">
        <v>5</v>
      </c>
      <c r="B10" s="15">
        <v>105</v>
      </c>
      <c r="C10" s="15">
        <v>90</v>
      </c>
      <c r="D10" s="15">
        <v>100</v>
      </c>
      <c r="E10" s="15">
        <v>100</v>
      </c>
      <c r="F10" s="15">
        <v>100</v>
      </c>
      <c r="G10" s="15">
        <v>95</v>
      </c>
      <c r="H10" s="15">
        <v>95</v>
      </c>
      <c r="I10" s="15">
        <v>100</v>
      </c>
      <c r="J10" s="15">
        <v>100</v>
      </c>
      <c r="K10" s="15">
        <v>98</v>
      </c>
      <c r="L10" s="15">
        <v>90</v>
      </c>
      <c r="M10" s="15">
        <v>90</v>
      </c>
      <c r="N10" s="15">
        <v>90</v>
      </c>
      <c r="O10" s="12"/>
      <c r="P10" s="55">
        <f t="shared" ref="P10:P11" si="0">IF(ISERROR(AVERAGE(B10:O10)),"",AVERAGE(B10:O10))</f>
        <v>96.384615384615387</v>
      </c>
      <c r="Q10" s="27">
        <f t="shared" ref="Q10:Q11" si="1">IF(ISERROR(AVERAGE(B10:O10)),"",MAX(B10:O10))</f>
        <v>105</v>
      </c>
      <c r="R10" s="27">
        <f t="shared" ref="R10:R11" si="2">IF(ISERROR(AVERAGE(B10:O10)),"",MIN(B10:O10))</f>
        <v>90</v>
      </c>
    </row>
    <row r="11" spans="1:19" ht="18.75" customHeight="1" thickBot="1" x14ac:dyDescent="0.25">
      <c r="A11" s="84" t="s">
        <v>33</v>
      </c>
      <c r="B11" s="15">
        <v>105</v>
      </c>
      <c r="C11" s="15">
        <v>95</v>
      </c>
      <c r="D11" s="15">
        <v>100</v>
      </c>
      <c r="E11" s="15">
        <v>90</v>
      </c>
      <c r="F11" s="15">
        <v>100</v>
      </c>
      <c r="G11" s="15">
        <v>98</v>
      </c>
      <c r="H11" s="15">
        <v>98</v>
      </c>
      <c r="I11" s="15">
        <v>105</v>
      </c>
      <c r="J11" s="15">
        <v>105</v>
      </c>
      <c r="K11" s="15">
        <v>105</v>
      </c>
      <c r="L11" s="15">
        <v>105</v>
      </c>
      <c r="M11" s="15">
        <v>100</v>
      </c>
      <c r="N11" s="15">
        <v>90</v>
      </c>
      <c r="O11" s="12"/>
      <c r="P11" s="55">
        <f t="shared" si="0"/>
        <v>99.692307692307693</v>
      </c>
      <c r="Q11" s="27">
        <f t="shared" si="1"/>
        <v>105</v>
      </c>
      <c r="R11" s="27">
        <f t="shared" si="2"/>
        <v>90</v>
      </c>
    </row>
    <row r="12" spans="1:19" x14ac:dyDescent="0.2">
      <c r="A12" s="79" t="s">
        <v>29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t="str">
        <f>IF(ISERROR(AVERAGE(B12:O12)),"",MAX(B12:O12))</f>
        <v/>
      </c>
      <c r="R12" t="str">
        <f>IF(ISERROR(AVERAGE(B12:O12)),"",MIN(B12:O12))</f>
        <v/>
      </c>
    </row>
    <row r="13" spans="1:19" x14ac:dyDescent="0.2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9" x14ac:dyDescent="0.2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9" x14ac:dyDescent="0.2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S15" t="s">
        <v>58</v>
      </c>
    </row>
    <row r="16" spans="1:19" x14ac:dyDescent="0.2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20" x14ac:dyDescent="0.2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20" x14ac:dyDescent="0.2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20" x14ac:dyDescent="0.2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20" x14ac:dyDescent="0.2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20" x14ac:dyDescent="0.2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20" x14ac:dyDescent="0.2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20" x14ac:dyDescent="0.2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20" x14ac:dyDescent="0.2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20" x14ac:dyDescent="0.2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20" x14ac:dyDescent="0.2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20" x14ac:dyDescent="0.2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T27" s="25"/>
    </row>
    <row r="28" spans="1:20" x14ac:dyDescent="0.2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20" x14ac:dyDescent="0.2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20" x14ac:dyDescent="0.2">
      <c r="A30" s="112"/>
      <c r="B30" s="112"/>
      <c r="C30" s="112"/>
      <c r="D30" s="112"/>
      <c r="E30" s="112"/>
      <c r="F30" s="112"/>
      <c r="G30" s="7"/>
      <c r="H30" s="7"/>
      <c r="I30" s="7"/>
      <c r="J30" s="7"/>
      <c r="K30" s="7"/>
      <c r="L30" s="7"/>
      <c r="M30" s="7"/>
      <c r="N30" s="7"/>
      <c r="O30" s="7"/>
    </row>
    <row r="31" spans="1:20" x14ac:dyDescent="0.2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</sheetData>
  <mergeCells count="6">
    <mergeCell ref="R6:R7"/>
    <mergeCell ref="A30:F30"/>
    <mergeCell ref="A6:A7"/>
    <mergeCell ref="A1:Q1"/>
    <mergeCell ref="A2:Q2"/>
    <mergeCell ref="Q6:Q7"/>
  </mergeCells>
  <phoneticPr fontId="3" type="noConversion"/>
  <printOptions horizontalCentered="1"/>
  <pageMargins left="0" right="0" top="0.98425196850393704" bottom="0.98425196850393704" header="0" footer="0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31"/>
  <sheetViews>
    <sheetView workbookViewId="0">
      <selection activeCell="Q9" sqref="Q9:R9"/>
    </sheetView>
  </sheetViews>
  <sheetFormatPr baseColWidth="10" defaultRowHeight="12.75" x14ac:dyDescent="0.2"/>
  <cols>
    <col min="1" max="1" width="10.28515625" customWidth="1"/>
    <col min="2" max="2" width="7" customWidth="1"/>
    <col min="3" max="3" width="7.28515625" customWidth="1"/>
    <col min="4" max="11" width="6.5703125" customWidth="1"/>
    <col min="12" max="12" width="6.7109375" customWidth="1"/>
    <col min="13" max="13" width="7.28515625" customWidth="1"/>
    <col min="14" max="14" width="7.42578125" customWidth="1"/>
    <col min="15" max="15" width="0.140625" customWidth="1"/>
  </cols>
  <sheetData>
    <row r="1" spans="1:19" ht="18.75" customHeight="1" x14ac:dyDescent="0.2">
      <c r="A1" s="113" t="s">
        <v>84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</row>
    <row r="2" spans="1:19" x14ac:dyDescent="0.2">
      <c r="A2" s="113" t="s">
        <v>21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4" spans="1:19" x14ac:dyDescent="0.2">
      <c r="A4" s="1" t="s">
        <v>10</v>
      </c>
      <c r="C4" s="1">
        <v>2025</v>
      </c>
    </row>
    <row r="5" spans="1:19" ht="13.5" thickBot="1" x14ac:dyDescent="0.25"/>
    <row r="6" spans="1:19" ht="13.5" customHeight="1" thickBot="1" x14ac:dyDescent="0.25">
      <c r="A6" s="2" t="s">
        <v>56</v>
      </c>
      <c r="B6" s="29" t="s">
        <v>6</v>
      </c>
      <c r="C6" s="29" t="s">
        <v>1</v>
      </c>
      <c r="D6" s="29" t="s">
        <v>15</v>
      </c>
      <c r="E6" s="29" t="s">
        <v>6</v>
      </c>
      <c r="F6" s="29" t="s">
        <v>1</v>
      </c>
      <c r="G6" s="29" t="s">
        <v>15</v>
      </c>
      <c r="H6" s="29" t="s">
        <v>6</v>
      </c>
      <c r="I6" s="29" t="s">
        <v>1</v>
      </c>
      <c r="J6" s="29" t="s">
        <v>15</v>
      </c>
      <c r="K6" s="29" t="s">
        <v>6</v>
      </c>
      <c r="L6" s="29" t="s">
        <v>1</v>
      </c>
      <c r="M6" s="70" t="s">
        <v>15</v>
      </c>
      <c r="N6" s="70" t="s">
        <v>6</v>
      </c>
      <c r="O6" s="70" t="s">
        <v>1</v>
      </c>
      <c r="P6" s="122" t="s">
        <v>57</v>
      </c>
      <c r="Q6" s="118" t="s">
        <v>30</v>
      </c>
      <c r="R6" s="118" t="s">
        <v>31</v>
      </c>
    </row>
    <row r="7" spans="1:19" ht="13.5" thickBot="1" x14ac:dyDescent="0.25">
      <c r="A7" s="4"/>
      <c r="B7" s="5">
        <v>2</v>
      </c>
      <c r="C7" s="5">
        <v>4</v>
      </c>
      <c r="D7" s="5">
        <v>6</v>
      </c>
      <c r="E7" s="5">
        <v>9</v>
      </c>
      <c r="F7" s="5">
        <v>11</v>
      </c>
      <c r="G7" s="5">
        <v>13</v>
      </c>
      <c r="H7" s="5">
        <v>16</v>
      </c>
      <c r="I7" s="5">
        <v>18</v>
      </c>
      <c r="J7" s="5">
        <v>20</v>
      </c>
      <c r="K7" s="5">
        <v>23</v>
      </c>
      <c r="L7" s="5">
        <v>25</v>
      </c>
      <c r="M7" s="33">
        <v>27</v>
      </c>
      <c r="N7" s="33">
        <v>30</v>
      </c>
      <c r="O7" s="33">
        <v>29</v>
      </c>
      <c r="P7" s="123"/>
      <c r="Q7" s="119"/>
      <c r="R7" s="119"/>
    </row>
    <row r="8" spans="1:19" ht="13.5" thickBot="1" x14ac:dyDescent="0.25"/>
    <row r="9" spans="1:19" ht="18.75" customHeight="1" thickBot="1" x14ac:dyDescent="0.25">
      <c r="A9" s="68" t="s">
        <v>4</v>
      </c>
      <c r="B9" s="58">
        <v>90</v>
      </c>
      <c r="C9" s="58">
        <v>90</v>
      </c>
      <c r="D9" s="58">
        <v>90</v>
      </c>
      <c r="E9" s="58">
        <v>90</v>
      </c>
      <c r="F9" s="58">
        <v>90</v>
      </c>
      <c r="G9" s="58">
        <v>95</v>
      </c>
      <c r="H9" s="58">
        <v>95</v>
      </c>
      <c r="I9" s="58">
        <v>95</v>
      </c>
      <c r="J9" s="58">
        <v>90</v>
      </c>
      <c r="K9" s="58">
        <v>90</v>
      </c>
      <c r="L9" s="58">
        <v>90</v>
      </c>
      <c r="M9" s="58">
        <v>90</v>
      </c>
      <c r="N9" s="58">
        <v>90</v>
      </c>
      <c r="O9" s="58"/>
      <c r="P9" s="71">
        <f>IF(ISERROR(AVERAGE(B9:O9)),"",AVERAGE(B9:O9))</f>
        <v>91.15384615384616</v>
      </c>
      <c r="Q9" s="27">
        <f>IF(ISERROR(AVERAGE(B9:O9)),"",MAX(B9:O9))</f>
        <v>95</v>
      </c>
      <c r="R9" s="27">
        <f>IF(ISERROR(AVERAGE(B9:O9)),"",MIN(B9:O9))</f>
        <v>90</v>
      </c>
    </row>
    <row r="10" spans="1:19" ht="18.75" customHeight="1" thickBot="1" x14ac:dyDescent="0.25">
      <c r="A10" s="67" t="s">
        <v>5</v>
      </c>
      <c r="B10" s="6">
        <v>90</v>
      </c>
      <c r="C10" s="6">
        <v>90</v>
      </c>
      <c r="D10" s="6">
        <v>85</v>
      </c>
      <c r="E10" s="6">
        <v>85</v>
      </c>
      <c r="F10" s="6">
        <v>85</v>
      </c>
      <c r="G10" s="58">
        <v>90</v>
      </c>
      <c r="H10" s="58">
        <v>100</v>
      </c>
      <c r="I10" s="6">
        <v>90</v>
      </c>
      <c r="J10" s="58">
        <v>90</v>
      </c>
      <c r="K10" s="58">
        <v>90</v>
      </c>
      <c r="L10" s="58">
        <v>95</v>
      </c>
      <c r="M10" s="6">
        <v>95</v>
      </c>
      <c r="N10" s="58">
        <v>90</v>
      </c>
      <c r="O10" s="6"/>
      <c r="P10" s="71">
        <f>IF(ISERROR(AVERAGE(B10:O10)),"",AVERAGE(B10:O10))</f>
        <v>90.384615384615387</v>
      </c>
      <c r="Q10" s="27">
        <f>IF(ISERROR(AVERAGE(B10:O10)),"",MAX(B10:O10))</f>
        <v>100</v>
      </c>
      <c r="R10" s="27">
        <f>IF(ISERROR(AVERAGE(B10:O10)),"",MIN(B10:O10))</f>
        <v>85</v>
      </c>
    </row>
    <row r="11" spans="1:19" ht="18.75" customHeight="1" thickBot="1" x14ac:dyDescent="0.25">
      <c r="A11" s="67" t="s">
        <v>33</v>
      </c>
      <c r="B11" s="6">
        <v>90</v>
      </c>
      <c r="C11" s="6">
        <v>90</v>
      </c>
      <c r="D11" s="6">
        <v>85</v>
      </c>
      <c r="E11" s="6">
        <v>85</v>
      </c>
      <c r="F11" s="6">
        <v>85</v>
      </c>
      <c r="G11" s="58">
        <v>90</v>
      </c>
      <c r="H11" s="58">
        <v>90</v>
      </c>
      <c r="I11" s="6">
        <v>96</v>
      </c>
      <c r="J11" s="58">
        <v>90</v>
      </c>
      <c r="K11" s="58">
        <v>90</v>
      </c>
      <c r="L11" s="58">
        <v>95</v>
      </c>
      <c r="M11" s="6">
        <v>90</v>
      </c>
      <c r="N11" s="6">
        <v>85</v>
      </c>
      <c r="O11" s="6"/>
      <c r="P11" s="71">
        <f>IF(ISERROR(AVERAGE(B11:O11)),"",AVERAGE(B11:O11))</f>
        <v>89.307692307692307</v>
      </c>
      <c r="Q11" s="27">
        <f>IF(ISERROR(AVERAGE(B11:O11)),"",MAX(B11:O11))</f>
        <v>96</v>
      </c>
      <c r="R11" s="27">
        <f>IF(ISERROR(AVERAGE(B11:O11)),"",MIN(B11:O11))</f>
        <v>85</v>
      </c>
    </row>
    <row r="12" spans="1:19" x14ac:dyDescent="0.2">
      <c r="A12" t="s">
        <v>29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t="str">
        <f>IF(ISERROR(AVERAGE(B12:O12)),"",MAX(B12:O12))</f>
        <v/>
      </c>
      <c r="R12" t="str">
        <f>IF(ISERROR(AVERAGE(B12:O12)),"",MIN(B12:O12))</f>
        <v/>
      </c>
    </row>
    <row r="13" spans="1:19" x14ac:dyDescent="0.2"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5" spans="1:19" x14ac:dyDescent="0.2"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S15" t="s">
        <v>55</v>
      </c>
    </row>
    <row r="16" spans="1:19" x14ac:dyDescent="0.2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x14ac:dyDescent="0.2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"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2"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x14ac:dyDescent="0.2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x14ac:dyDescent="0.2"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x14ac:dyDescent="0.2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x14ac:dyDescent="0.2"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x14ac:dyDescent="0.2"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x14ac:dyDescent="0.2"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x14ac:dyDescent="0.2"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x14ac:dyDescent="0.2"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 x14ac:dyDescent="0.2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x14ac:dyDescent="0.2">
      <c r="A30" s="112"/>
      <c r="B30" s="112"/>
      <c r="C30" s="112"/>
      <c r="D30" s="112"/>
      <c r="E30" s="112"/>
      <c r="F30" s="112"/>
      <c r="G30" s="7"/>
      <c r="H30" s="7"/>
      <c r="I30" s="7"/>
      <c r="J30" s="7"/>
      <c r="K30" s="7"/>
      <c r="L30" s="7"/>
      <c r="M30" s="7"/>
      <c r="N30" s="7"/>
      <c r="O30" s="7"/>
    </row>
    <row r="31" spans="1:15" x14ac:dyDescent="0.2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</sheetData>
  <mergeCells count="6">
    <mergeCell ref="R6:R7"/>
    <mergeCell ref="A30:F30"/>
    <mergeCell ref="P6:P7"/>
    <mergeCell ref="Q6:Q7"/>
    <mergeCell ref="A1:Q1"/>
    <mergeCell ref="A2:Q2"/>
  </mergeCells>
  <phoneticPr fontId="3" type="noConversion"/>
  <printOptions verticalCentered="1"/>
  <pageMargins left="0.19685039370078741" right="0.15748031496062992" top="0.39370078740157483" bottom="0.39370078740157483" header="0.39370078740157483" footer="0.39370078740157483"/>
  <pageSetup orientation="landscape" horizontalDpi="360" verticalDpi="36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31"/>
  <sheetViews>
    <sheetView topLeftCell="H1" workbookViewId="0">
      <selection activeCell="O9" sqref="O9:O11"/>
    </sheetView>
  </sheetViews>
  <sheetFormatPr baseColWidth="10" defaultRowHeight="12.75" x14ac:dyDescent="0.2"/>
  <cols>
    <col min="1" max="1" width="10.140625" customWidth="1"/>
    <col min="2" max="13" width="8.42578125" customWidth="1"/>
    <col min="14" max="14" width="8.42578125" hidden="1" customWidth="1"/>
    <col min="15" max="15" width="7.28515625" customWidth="1"/>
    <col min="16" max="16" width="6.7109375" customWidth="1"/>
    <col min="17" max="17" width="9.28515625" customWidth="1"/>
    <col min="18" max="19" width="6.85546875" customWidth="1"/>
  </cols>
  <sheetData>
    <row r="1" spans="1:19" ht="23.25" customHeight="1" x14ac:dyDescent="0.2">
      <c r="A1" s="113" t="s">
        <v>84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19" ht="13.5" customHeight="1" x14ac:dyDescent="0.2">
      <c r="A2" s="113" t="s">
        <v>21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1:19" x14ac:dyDescent="0.2">
      <c r="A3" s="1" t="s">
        <v>11</v>
      </c>
      <c r="C3" s="1">
        <v>2025</v>
      </c>
    </row>
    <row r="4" spans="1:19" x14ac:dyDescent="0.2">
      <c r="A4" s="1"/>
    </row>
    <row r="5" spans="1:19" ht="13.5" thickBot="1" x14ac:dyDescent="0.25"/>
    <row r="6" spans="1:19" ht="13.5" thickBot="1" x14ac:dyDescent="0.25">
      <c r="A6" s="2" t="s">
        <v>56</v>
      </c>
      <c r="B6" s="29" t="s">
        <v>1</v>
      </c>
      <c r="C6" s="29" t="s">
        <v>15</v>
      </c>
      <c r="D6" s="29" t="s">
        <v>6</v>
      </c>
      <c r="E6" s="29" t="s">
        <v>1</v>
      </c>
      <c r="F6" s="29" t="s">
        <v>15</v>
      </c>
      <c r="G6" s="29" t="s">
        <v>6</v>
      </c>
      <c r="H6" s="29" t="s">
        <v>1</v>
      </c>
      <c r="I6" s="29" t="s">
        <v>15</v>
      </c>
      <c r="J6" s="29" t="s">
        <v>6</v>
      </c>
      <c r="K6" s="29" t="s">
        <v>1</v>
      </c>
      <c r="L6" s="29" t="s">
        <v>15</v>
      </c>
      <c r="M6" s="29" t="s">
        <v>6</v>
      </c>
      <c r="N6" s="29" t="s">
        <v>1</v>
      </c>
      <c r="O6" s="29" t="s">
        <v>1</v>
      </c>
      <c r="P6" s="29" t="s">
        <v>2</v>
      </c>
      <c r="Q6" s="32" t="s">
        <v>30</v>
      </c>
      <c r="R6" s="30" t="s">
        <v>31</v>
      </c>
      <c r="S6" s="108"/>
    </row>
    <row r="7" spans="1:19" ht="13.5" thickBot="1" x14ac:dyDescent="0.25">
      <c r="A7" s="4"/>
      <c r="B7" s="5">
        <v>2</v>
      </c>
      <c r="C7" s="5">
        <v>4</v>
      </c>
      <c r="D7" s="5">
        <v>7</v>
      </c>
      <c r="E7" s="5">
        <v>9</v>
      </c>
      <c r="F7" s="5">
        <v>11</v>
      </c>
      <c r="G7" s="5">
        <v>14</v>
      </c>
      <c r="H7" s="5">
        <v>16</v>
      </c>
      <c r="I7" s="5">
        <v>18</v>
      </c>
      <c r="J7" s="5">
        <v>21</v>
      </c>
      <c r="K7" s="5">
        <v>23</v>
      </c>
      <c r="L7" s="5">
        <v>25</v>
      </c>
      <c r="M7" s="5">
        <v>28</v>
      </c>
      <c r="N7" s="5">
        <v>30</v>
      </c>
      <c r="O7" s="5">
        <v>30</v>
      </c>
      <c r="P7" s="5" t="s">
        <v>3</v>
      </c>
      <c r="Q7" s="33"/>
      <c r="R7" s="31"/>
      <c r="S7" s="109"/>
    </row>
    <row r="8" spans="1:19" ht="13.5" thickBot="1" x14ac:dyDescent="0.25">
      <c r="S8" s="110"/>
    </row>
    <row r="9" spans="1:19" ht="21.75" customHeight="1" thickBot="1" x14ac:dyDescent="0.25">
      <c r="A9" s="63" t="s">
        <v>4</v>
      </c>
      <c r="B9" s="15">
        <v>90</v>
      </c>
      <c r="C9" s="15">
        <v>90</v>
      </c>
      <c r="D9" s="15">
        <v>90</v>
      </c>
      <c r="E9" s="15">
        <v>90</v>
      </c>
      <c r="F9" s="15">
        <v>90</v>
      </c>
      <c r="G9" s="15">
        <v>90</v>
      </c>
      <c r="H9" s="15">
        <v>90</v>
      </c>
      <c r="I9" s="15">
        <v>90</v>
      </c>
      <c r="J9" s="15">
        <v>90</v>
      </c>
      <c r="K9" s="15">
        <v>90</v>
      </c>
      <c r="L9" s="15">
        <v>90</v>
      </c>
      <c r="M9" s="15">
        <v>90</v>
      </c>
      <c r="N9" s="15">
        <v>90</v>
      </c>
      <c r="O9" s="15">
        <v>90</v>
      </c>
      <c r="P9" s="100">
        <f>IF(ISERROR(AVERAGE(B9:O9)),"",AVERAGE(B9:O9))</f>
        <v>90</v>
      </c>
      <c r="Q9" s="76">
        <f>IF(ISERROR(AVERAGE(B9:O9)),"",MAX(B9:O9))</f>
        <v>90</v>
      </c>
      <c r="R9" s="76">
        <f>IF(ISERROR(AVERAGE(B9:O9)),"",MIN(B9:O9))</f>
        <v>90</v>
      </c>
      <c r="S9" s="76"/>
    </row>
    <row r="10" spans="1:19" ht="23.25" customHeight="1" thickBot="1" x14ac:dyDescent="0.25">
      <c r="A10" s="80" t="s">
        <v>5</v>
      </c>
      <c r="B10" s="15">
        <v>95</v>
      </c>
      <c r="C10" s="15">
        <v>95</v>
      </c>
      <c r="D10" s="81">
        <v>95</v>
      </c>
      <c r="E10" s="81">
        <v>95</v>
      </c>
      <c r="F10" s="81">
        <v>95</v>
      </c>
      <c r="G10" s="15">
        <v>90</v>
      </c>
      <c r="H10" s="81">
        <v>95</v>
      </c>
      <c r="I10" s="81">
        <v>95</v>
      </c>
      <c r="J10" s="81">
        <v>95</v>
      </c>
      <c r="K10" s="81">
        <v>95</v>
      </c>
      <c r="L10" s="81">
        <v>95</v>
      </c>
      <c r="M10" s="81">
        <v>95</v>
      </c>
      <c r="N10" s="81">
        <v>95</v>
      </c>
      <c r="O10" s="81">
        <v>95</v>
      </c>
      <c r="P10" s="100">
        <f t="shared" ref="P10:P11" si="0">IF(ISERROR(AVERAGE(B10:O10)),"",AVERAGE(B10:O10))</f>
        <v>94.642857142857139</v>
      </c>
      <c r="Q10" s="76">
        <f>IF(ISERROR(AVERAGE(B10:P10)),"",AVERAGE(B10:P10))</f>
        <v>94.642857142857139</v>
      </c>
      <c r="R10" s="76">
        <f t="shared" ref="R10:R11" si="1">IF(ISERROR(AVERAGE(B10:O10)),"",MIN(B10:O10))</f>
        <v>90</v>
      </c>
      <c r="S10" s="76"/>
    </row>
    <row r="11" spans="1:19" ht="26.25" customHeight="1" thickBot="1" x14ac:dyDescent="0.25">
      <c r="A11" s="63" t="s">
        <v>33</v>
      </c>
      <c r="B11" s="15">
        <v>85</v>
      </c>
      <c r="C11" s="15">
        <v>90</v>
      </c>
      <c r="D11" s="15">
        <v>93</v>
      </c>
      <c r="E11" s="15">
        <v>93</v>
      </c>
      <c r="F11" s="15">
        <v>95</v>
      </c>
      <c r="G11" s="15">
        <v>90</v>
      </c>
      <c r="H11" s="15">
        <v>90</v>
      </c>
      <c r="I11" s="15">
        <v>90</v>
      </c>
      <c r="J11" s="15">
        <v>90</v>
      </c>
      <c r="K11" s="15">
        <v>92</v>
      </c>
      <c r="L11" s="15">
        <v>92</v>
      </c>
      <c r="M11" s="15">
        <v>92</v>
      </c>
      <c r="N11" s="15">
        <v>92</v>
      </c>
      <c r="O11" s="15">
        <v>92</v>
      </c>
      <c r="P11" s="100">
        <f t="shared" si="0"/>
        <v>91.142857142857139</v>
      </c>
      <c r="Q11" s="76">
        <f t="shared" ref="Q11" si="2">IF(ISERROR(AVERAGE(B11:P11)),"",AVERAGE(B11:P11))</f>
        <v>91.142857142857139</v>
      </c>
      <c r="R11" s="76">
        <f t="shared" si="1"/>
        <v>85</v>
      </c>
      <c r="S11" s="76"/>
    </row>
    <row r="12" spans="1:19" x14ac:dyDescent="0.2">
      <c r="A12" t="s">
        <v>29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9" x14ac:dyDescent="0.2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9" x14ac:dyDescent="0.2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9" x14ac:dyDescent="0.2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9" x14ac:dyDescent="0.2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21" x14ac:dyDescent="0.2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21" x14ac:dyDescent="0.2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21" x14ac:dyDescent="0.2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21" x14ac:dyDescent="0.2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21" x14ac:dyDescent="0.2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21" x14ac:dyDescent="0.2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21" x14ac:dyDescent="0.2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21" x14ac:dyDescent="0.2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21" x14ac:dyDescent="0.2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21" x14ac:dyDescent="0.2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21" x14ac:dyDescent="0.2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U27" t="s">
        <v>55</v>
      </c>
    </row>
    <row r="28" spans="1:21" x14ac:dyDescent="0.2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21" x14ac:dyDescent="0.2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21" x14ac:dyDescent="0.2">
      <c r="A30" s="72"/>
      <c r="B30" s="72"/>
      <c r="C30" s="72"/>
      <c r="D30" s="72"/>
      <c r="E30" s="72"/>
      <c r="F30" s="72"/>
      <c r="G30" s="72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21" x14ac:dyDescent="0.2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</sheetData>
  <mergeCells count="2">
    <mergeCell ref="A1:S1"/>
    <mergeCell ref="A2:S2"/>
  </mergeCells>
  <phoneticPr fontId="3" type="noConversion"/>
  <printOptions horizontalCentered="1"/>
  <pageMargins left="0.19685039370078741" right="0" top="0.39370078740157483" bottom="0.39370078740157483" header="0" footer="0"/>
  <pageSetup paperSize="9" scale="90" firstPageNumber="0" orientation="landscape" horizontalDpi="36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BD 2009-2024</vt:lpstr>
      <vt:lpstr>2024</vt:lpstr>
      <vt:lpstr>ENE</vt:lpstr>
      <vt:lpstr>FEB</vt:lpstr>
      <vt:lpstr>MAR</vt:lpstr>
      <vt:lpstr>ABR</vt:lpstr>
      <vt:lpstr>MAY</vt:lpstr>
      <vt:lpstr>JUN</vt:lpstr>
      <vt:lpstr>JUL</vt:lpstr>
      <vt:lpstr>AGO</vt:lpstr>
      <vt:lpstr>SET</vt:lpstr>
      <vt:lpstr>OCT</vt:lpstr>
      <vt:lpstr>NOV</vt:lpstr>
      <vt:lpstr>DIC</vt:lpstr>
      <vt:lpstr>ACTUAL</vt:lpstr>
      <vt:lpstr>VARIACIÓN</vt:lpstr>
      <vt:lpstr>ANALISIS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SEGUNDO AGUSTIN</dc:creator>
  <cp:lastModifiedBy>Julio Tandaypan</cp:lastModifiedBy>
  <cp:lastPrinted>2022-09-08T15:37:41Z</cp:lastPrinted>
  <dcterms:created xsi:type="dcterms:W3CDTF">2008-03-18T16:43:51Z</dcterms:created>
  <dcterms:modified xsi:type="dcterms:W3CDTF">2025-10-20T17:30:16Z</dcterms:modified>
</cp:coreProperties>
</file>