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MIS DOCUMENTOS\PRECIOS 2025\PRECIOS EN CHACRA\"/>
    </mc:Choice>
  </mc:AlternateContent>
  <xr:revisionPtr revIDLastSave="0" documentId="13_ncr:1_{C8633394-D678-475B-A09F-CD433287F26F}" xr6:coauthVersionLast="45" xr6:coauthVersionMax="47" xr10:uidLastSave="{00000000-0000-0000-0000-000000000000}"/>
  <bookViews>
    <workbookView xWindow="1950" yWindow="0" windowWidth="20730" windowHeight="15180" tabRatio="785" activeTab="13" xr2:uid="{00000000-000D-0000-FFFF-FFFF00000000}"/>
  </bookViews>
  <sheets>
    <sheet name="BD MAD" sheetId="18" r:id="rId1"/>
    <sheet name="2024" sheetId="29" r:id="rId2"/>
    <sheet name="ENE" sheetId="1" r:id="rId3"/>
    <sheet name="FEB" sheetId="2" r:id="rId4"/>
    <sheet name="MAR" sheetId="3" r:id="rId5"/>
    <sheet name="ABR" sheetId="9" r:id="rId6"/>
    <sheet name="MAY" sheetId="10" r:id="rId7"/>
    <sheet name="JUN" sheetId="13" r:id="rId8"/>
    <sheet name="JUL" sheetId="14" r:id="rId9"/>
    <sheet name="AGO" sheetId="15" r:id="rId10"/>
    <sheet name="SET" sheetId="16" r:id="rId11"/>
    <sheet name="OCT" sheetId="5" r:id="rId12"/>
    <sheet name="NOV" sheetId="12" r:id="rId13"/>
    <sheet name="DIC" sheetId="11" r:id="rId14"/>
    <sheet name="ANUAL_" sheetId="8" r:id="rId15"/>
    <sheet name="serie" sheetId="23" r:id="rId16"/>
    <sheet name="VARIACIONES " sheetId="19" r:id="rId17"/>
    <sheet name="TENDENCIA" sheetId="26" r:id="rId18"/>
  </sheets>
  <definedNames>
    <definedName name="_xlnm._FilterDatabase" localSheetId="0" hidden="1">'BD MAD'!$A$8:$Q$39</definedName>
  </definedNames>
  <calcPr calcId="191029"/>
</workbook>
</file>

<file path=xl/calcChain.xml><?xml version="1.0" encoding="utf-8"?>
<calcChain xmlns="http://schemas.openxmlformats.org/spreadsheetml/2006/main">
  <c r="N9" i="2" l="1"/>
  <c r="P9" i="2"/>
  <c r="O9" i="2"/>
  <c r="R11" i="1"/>
  <c r="Q11" i="1"/>
  <c r="P11" i="1"/>
  <c r="R10" i="1"/>
  <c r="Q10" i="1"/>
  <c r="P10" i="1"/>
  <c r="Q9" i="1"/>
  <c r="P9" i="1"/>
  <c r="X37" i="26"/>
  <c r="O47" i="26" l="1"/>
  <c r="N47" i="26"/>
  <c r="N24" i="26"/>
  <c r="O24" i="26"/>
  <c r="O10" i="16"/>
  <c r="O11" i="16"/>
  <c r="O9" i="16"/>
  <c r="J10" i="8" s="1"/>
  <c r="K37" i="18" s="1"/>
  <c r="M10" i="8" l="1"/>
  <c r="N37" i="18" s="1"/>
  <c r="N10" i="2"/>
  <c r="N11" i="2"/>
  <c r="C12" i="8" s="1"/>
  <c r="C10" i="8"/>
  <c r="D37" i="18" s="1"/>
  <c r="N46" i="26"/>
  <c r="O46" i="26"/>
  <c r="N23" i="26"/>
  <c r="O23" i="26"/>
  <c r="O11" i="9"/>
  <c r="O10" i="9"/>
  <c r="O9" i="9"/>
  <c r="S11" i="11"/>
  <c r="R11" i="11"/>
  <c r="M12" i="8"/>
  <c r="N39" i="18" s="1"/>
  <c r="S10" i="11"/>
  <c r="R10" i="11"/>
  <c r="M11" i="8"/>
  <c r="N38" i="18" s="1"/>
  <c r="S9" i="11"/>
  <c r="R9" i="11"/>
  <c r="N22" i="26"/>
  <c r="O22" i="26"/>
  <c r="N45" i="26"/>
  <c r="O45" i="26"/>
  <c r="R16" i="23"/>
  <c r="S16" i="23"/>
  <c r="T16" i="23"/>
  <c r="R14" i="23"/>
  <c r="S14" i="23"/>
  <c r="T14" i="23"/>
  <c r="O11" i="2"/>
  <c r="P11" i="2"/>
  <c r="C12" i="19" l="1"/>
  <c r="B11" i="8"/>
  <c r="B12" i="8"/>
  <c r="C39" i="18" l="1"/>
  <c r="C38" i="18"/>
  <c r="B12" i="19"/>
  <c r="Q14" i="26"/>
  <c r="Q37" i="26"/>
  <c r="O44" i="26"/>
  <c r="N44" i="26"/>
  <c r="O43" i="26"/>
  <c r="N43" i="26"/>
  <c r="O42" i="26"/>
  <c r="N42" i="26"/>
  <c r="O41" i="26"/>
  <c r="N41" i="26"/>
  <c r="O40" i="26"/>
  <c r="N40" i="26"/>
  <c r="O39" i="26"/>
  <c r="N39" i="26"/>
  <c r="O38" i="26"/>
  <c r="N38" i="26"/>
  <c r="U37" i="26"/>
  <c r="N37" i="26"/>
  <c r="O21" i="26"/>
  <c r="N21" i="26"/>
  <c r="O20" i="26"/>
  <c r="N20" i="26"/>
  <c r="O19" i="26"/>
  <c r="N19" i="26"/>
  <c r="O18" i="26"/>
  <c r="N18" i="26"/>
  <c r="O17" i="26"/>
  <c r="N17" i="26"/>
  <c r="O16" i="26"/>
  <c r="N16" i="26"/>
  <c r="O15" i="26"/>
  <c r="N15" i="26"/>
  <c r="U14" i="26"/>
  <c r="N14" i="26"/>
  <c r="R13" i="23" l="1"/>
  <c r="S13" i="23"/>
  <c r="T13" i="23"/>
  <c r="M12" i="19"/>
  <c r="R11" i="12"/>
  <c r="R11" i="5"/>
  <c r="Q11" i="16"/>
  <c r="P11" i="16"/>
  <c r="J12" i="8"/>
  <c r="O11" i="15"/>
  <c r="I12" i="8" s="1"/>
  <c r="J39" i="18" s="1"/>
  <c r="P11" i="15"/>
  <c r="Q11" i="15"/>
  <c r="R12" i="14"/>
  <c r="H12" i="8" s="1"/>
  <c r="I39" i="18" s="1"/>
  <c r="S12" i="14"/>
  <c r="T12" i="14"/>
  <c r="T11" i="14"/>
  <c r="S11" i="14"/>
  <c r="R11" i="14"/>
  <c r="H11" i="8" s="1"/>
  <c r="I38" i="18" s="1"/>
  <c r="O11" i="13"/>
  <c r="G12" i="8" s="1"/>
  <c r="H39" i="18" s="1"/>
  <c r="Q10" i="13"/>
  <c r="P10" i="13"/>
  <c r="O10" i="13"/>
  <c r="G11" i="8" s="1"/>
  <c r="H38" i="18" s="1"/>
  <c r="Q11" i="10"/>
  <c r="P11" i="10"/>
  <c r="O11" i="10"/>
  <c r="F12" i="8" s="1"/>
  <c r="G39" i="18" s="1"/>
  <c r="Q10" i="10"/>
  <c r="P10" i="10"/>
  <c r="O10" i="10"/>
  <c r="F11" i="8" s="1"/>
  <c r="G38" i="18" s="1"/>
  <c r="Q11" i="3"/>
  <c r="D12" i="8" s="1"/>
  <c r="S10" i="3"/>
  <c r="R10" i="3"/>
  <c r="Q10" i="3"/>
  <c r="D11" i="8" s="1"/>
  <c r="E38" i="18" s="1"/>
  <c r="E39" i="18" l="1"/>
  <c r="K39" i="18"/>
  <c r="D12" i="19"/>
  <c r="G12" i="19"/>
  <c r="H12" i="19"/>
  <c r="I12" i="19"/>
  <c r="F12" i="19"/>
  <c r="J12" i="19"/>
  <c r="F11" i="19"/>
  <c r="F48" i="26"/>
  <c r="G11" i="19"/>
  <c r="G48" i="26"/>
  <c r="H48" i="26"/>
  <c r="H11" i="19"/>
  <c r="D48" i="26"/>
  <c r="D11" i="19"/>
  <c r="P11" i="5"/>
  <c r="K12" i="8" s="1"/>
  <c r="Q11" i="5"/>
  <c r="Q11" i="12"/>
  <c r="P11" i="12"/>
  <c r="L12" i="8" s="1"/>
  <c r="M39" i="18" s="1"/>
  <c r="P11" i="13"/>
  <c r="Q11" i="13" s="1"/>
  <c r="R11" i="3"/>
  <c r="S11" i="3" s="1"/>
  <c r="L39" i="18" l="1"/>
  <c r="L12" i="19"/>
  <c r="K12" i="19"/>
  <c r="Q12" i="18"/>
  <c r="P12" i="18"/>
  <c r="O12" i="18"/>
  <c r="Q11" i="18"/>
  <c r="P11" i="18"/>
  <c r="O11" i="18"/>
  <c r="Q11" i="9" l="1"/>
  <c r="P11" i="9"/>
  <c r="E12" i="8"/>
  <c r="F39" i="18" l="1"/>
  <c r="P12" i="8"/>
  <c r="Q39" i="18" s="1"/>
  <c r="O12" i="8"/>
  <c r="P39" i="18" s="1"/>
  <c r="N12" i="8"/>
  <c r="O39" i="18" s="1"/>
  <c r="E12" i="19"/>
  <c r="N12" i="19" l="1"/>
  <c r="R12" i="23"/>
  <c r="S12" i="23"/>
  <c r="T12" i="23"/>
  <c r="Q9" i="10"/>
  <c r="P9" i="10"/>
  <c r="O9" i="10"/>
  <c r="F10" i="8" s="1"/>
  <c r="G37" i="18" s="1"/>
  <c r="C11" i="8"/>
  <c r="P9" i="12"/>
  <c r="L10" i="8" s="1"/>
  <c r="Q9" i="12"/>
  <c r="R9" i="12"/>
  <c r="P10" i="12"/>
  <c r="L11" i="8" s="1"/>
  <c r="Q10" i="12"/>
  <c r="R10" i="12"/>
  <c r="R10" i="14"/>
  <c r="H10" i="8" s="1"/>
  <c r="I37" i="18" s="1"/>
  <c r="T10" i="14"/>
  <c r="S10" i="14"/>
  <c r="R12" i="1"/>
  <c r="Q12" i="1"/>
  <c r="R9" i="1"/>
  <c r="B10" i="8"/>
  <c r="R11" i="23"/>
  <c r="S11" i="23"/>
  <c r="T11" i="23"/>
  <c r="P10" i="5"/>
  <c r="K11" i="8" s="1"/>
  <c r="R10" i="5"/>
  <c r="Q10" i="5"/>
  <c r="R9" i="5"/>
  <c r="Q9" i="5"/>
  <c r="P9" i="5"/>
  <c r="K10" i="8" s="1"/>
  <c r="L37" i="18" s="1"/>
  <c r="Q10" i="16"/>
  <c r="P10" i="16"/>
  <c r="J11" i="8"/>
  <c r="K38" i="18" s="1"/>
  <c r="Q10" i="15"/>
  <c r="P10" i="15"/>
  <c r="O10" i="15"/>
  <c r="I11" i="8" s="1"/>
  <c r="J38" i="18" s="1"/>
  <c r="Q10" i="9"/>
  <c r="P10" i="9"/>
  <c r="E11" i="8"/>
  <c r="F38" i="18" s="1"/>
  <c r="Q9" i="3"/>
  <c r="D10" i="8" s="1"/>
  <c r="E37" i="18" s="1"/>
  <c r="P10" i="2"/>
  <c r="O10" i="2"/>
  <c r="Q9" i="16"/>
  <c r="P9" i="16"/>
  <c r="Q9" i="15"/>
  <c r="P9" i="15"/>
  <c r="O9" i="15"/>
  <c r="I10" i="8" s="1"/>
  <c r="Q9" i="13"/>
  <c r="P9" i="13"/>
  <c r="O9" i="13"/>
  <c r="G10" i="8" s="1"/>
  <c r="H37" i="18" s="1"/>
  <c r="Q9" i="9"/>
  <c r="P9" i="9"/>
  <c r="E10" i="8"/>
  <c r="F37" i="18" s="1"/>
  <c r="S9" i="3"/>
  <c r="R9" i="3"/>
  <c r="Q12" i="3"/>
  <c r="S8" i="23"/>
  <c r="T8" i="23"/>
  <c r="S9" i="23"/>
  <c r="T9" i="23"/>
  <c r="T7" i="23"/>
  <c r="S7" i="23"/>
  <c r="R8" i="23"/>
  <c r="R9" i="23"/>
  <c r="R7" i="23"/>
  <c r="M38" i="18" l="1"/>
  <c r="L48" i="26"/>
  <c r="M37" i="18"/>
  <c r="L10" i="19"/>
  <c r="N11" i="8"/>
  <c r="O11" i="8"/>
  <c r="P38" i="18" s="1"/>
  <c r="P11" i="8"/>
  <c r="Q38" i="18" s="1"/>
  <c r="B10" i="19"/>
  <c r="C37" i="18"/>
  <c r="L38" i="18"/>
  <c r="J37" i="18"/>
  <c r="E10" i="19"/>
  <c r="E25" i="26"/>
  <c r="E26" i="26" s="1"/>
  <c r="G10" i="19"/>
  <c r="G25" i="26"/>
  <c r="G26" i="26" s="1"/>
  <c r="K10" i="19"/>
  <c r="K25" i="26"/>
  <c r="C10" i="19"/>
  <c r="C25" i="26"/>
  <c r="C26" i="26" s="1"/>
  <c r="L25" i="26"/>
  <c r="D10" i="19"/>
  <c r="D25" i="26"/>
  <c r="D26" i="26" s="1"/>
  <c r="H10" i="19"/>
  <c r="H25" i="26"/>
  <c r="M10" i="19"/>
  <c r="M25" i="26"/>
  <c r="F10" i="19"/>
  <c r="F25" i="26"/>
  <c r="F26" i="26" s="1"/>
  <c r="J10" i="19"/>
  <c r="J25" i="26"/>
  <c r="B25" i="26"/>
  <c r="M11" i="19"/>
  <c r="M48" i="26"/>
  <c r="L49" i="26"/>
  <c r="L11" i="19"/>
  <c r="E11" i="19"/>
  <c r="E48" i="26"/>
  <c r="E49" i="26" s="1"/>
  <c r="C48" i="26"/>
  <c r="C49" i="26" s="1"/>
  <c r="C11" i="19"/>
  <c r="I48" i="26"/>
  <c r="I11" i="19"/>
  <c r="K11" i="19"/>
  <c r="K48" i="26"/>
  <c r="J11" i="19"/>
  <c r="J48" i="26"/>
  <c r="J49" i="26" s="1"/>
  <c r="R15" i="23"/>
  <c r="S15" i="23"/>
  <c r="T15" i="23"/>
  <c r="S10" i="23"/>
  <c r="B11" i="19"/>
  <c r="AY5" i="26"/>
  <c r="T10" i="23"/>
  <c r="R10" i="23"/>
  <c r="F49" i="26"/>
  <c r="AY4" i="26"/>
  <c r="B48" i="26"/>
  <c r="AX5" i="26"/>
  <c r="AX4" i="26"/>
  <c r="O38" i="18" l="1"/>
  <c r="D39" i="18"/>
  <c r="M49" i="26"/>
  <c r="P38" i="26"/>
  <c r="N50" i="26" s="1"/>
  <c r="P10" i="8"/>
  <c r="Q37" i="18" s="1"/>
  <c r="N10" i="8"/>
  <c r="O10" i="8"/>
  <c r="P37" i="18" s="1"/>
  <c r="P37" i="26"/>
  <c r="P36" i="26"/>
  <c r="M26" i="26"/>
  <c r="N25" i="26"/>
  <c r="K49" i="26"/>
  <c r="O48" i="26"/>
  <c r="N48" i="26"/>
  <c r="I25" i="26"/>
  <c r="P16" i="26" s="1"/>
  <c r="P15" i="26" s="1"/>
  <c r="I10" i="19"/>
  <c r="N11" i="19"/>
  <c r="X50" i="26"/>
  <c r="Z37" i="26"/>
  <c r="U50" i="26" s="1"/>
  <c r="K26" i="26"/>
  <c r="Q26" i="26"/>
  <c r="Q49" i="26"/>
  <c r="X27" i="26"/>
  <c r="J26" i="26"/>
  <c r="H26" i="26"/>
  <c r="G49" i="26"/>
  <c r="D49" i="26"/>
  <c r="P10" i="26"/>
  <c r="P33" i="26"/>
  <c r="B26" i="26"/>
  <c r="B49" i="26"/>
  <c r="N49" i="26" s="1"/>
  <c r="I49" i="26"/>
  <c r="H49" i="26"/>
  <c r="L26" i="26"/>
  <c r="O37" i="18" l="1"/>
  <c r="D38" i="18"/>
  <c r="O25" i="26"/>
  <c r="X14" i="26"/>
  <c r="Z14" i="26" s="1"/>
  <c r="U27" i="26" s="1"/>
  <c r="N26" i="26"/>
  <c r="O49" i="26"/>
  <c r="P35" i="26"/>
  <c r="N10" i="19"/>
  <c r="I26" i="26"/>
  <c r="O26" i="26" s="1"/>
  <c r="P13" i="26"/>
  <c r="P14" i="26"/>
  <c r="N27" i="26" l="1"/>
  <c r="P12" i="26"/>
</calcChain>
</file>

<file path=xl/sharedStrings.xml><?xml version="1.0" encoding="utf-8"?>
<sst xmlns="http://schemas.openxmlformats.org/spreadsheetml/2006/main" count="530" uniqueCount="116">
  <si>
    <t>VALLES</t>
  </si>
  <si>
    <t>MIE</t>
  </si>
  <si>
    <t>PROM.</t>
  </si>
  <si>
    <t>MENS.</t>
  </si>
  <si>
    <t>VIRU</t>
  </si>
  <si>
    <t>CHICAMA</t>
  </si>
  <si>
    <t>LUN</t>
  </si>
  <si>
    <t>ANUAL</t>
  </si>
  <si>
    <t>ENE.</t>
  </si>
  <si>
    <t>FEB.</t>
  </si>
  <si>
    <t>MAR.</t>
  </si>
  <si>
    <t>VIE</t>
  </si>
  <si>
    <t xml:space="preserve">   PRECIOS PROMEDIO EN CHACRA DEL MAÍZ AMARILLO DURO EN EL VALLE DE VIRU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</si>
  <si>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</si>
  <si>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</si>
  <si>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</si>
  <si>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</si>
  <si>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</si>
  <si>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</si>
  <si>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</si>
  <si>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</si>
  <si>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</si>
  <si>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(S/./KG.)</t>
  </si>
  <si>
    <t xml:space="preserve">   PRECIOS PROMEDIO EN CHACRA DEL MAÍZ AMARILLO DURO EN LOS VALLES DE Virú Y CHICAMA</t>
  </si>
  <si>
    <t xml:space="preserve">   VARIACIÓN PORCENTUAL DE PRECIOS PROMEDIO EN CHACRA DEL MAÍZ AMARILLO DURO EN LOS VALLES DE VIRÚ Y CHICAMA</t>
  </si>
  <si>
    <t>max</t>
  </si>
  <si>
    <t>min</t>
  </si>
  <si>
    <t>no incluye IGV</t>
  </si>
  <si>
    <t>2013 VIRU</t>
  </si>
  <si>
    <t>2014 VIRU</t>
  </si>
  <si>
    <t>2013 CHICAMA</t>
  </si>
  <si>
    <t>2014 CHICAMA</t>
  </si>
  <si>
    <t>2015 VIRU</t>
  </si>
  <si>
    <t>2015 CHICAMA</t>
  </si>
  <si>
    <t>2016 VIRU</t>
  </si>
  <si>
    <t>2016 CHICAMA</t>
  </si>
  <si>
    <t>Elaborado por la Oficina de Información Agraria en base a los reportes de las AA</t>
  </si>
  <si>
    <t>2017 VIRU</t>
  </si>
  <si>
    <t>2017 CHICAMA</t>
  </si>
  <si>
    <t>VIRÚ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</si>
  <si>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</si>
  <si>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</si>
  <si>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</si>
  <si>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</si>
  <si>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</si>
  <si>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</si>
  <si>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</si>
  <si>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</si>
  <si>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</si>
  <si>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</si>
  <si>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</si>
  <si>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</si>
  <si>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tasa de crecimiento mensual</t>
  </si>
  <si>
    <t>variaciòn anual año referencia vs año anterior</t>
  </si>
  <si>
    <t>CV</t>
  </si>
  <si>
    <t>PROMEDIO</t>
  </si>
  <si>
    <t>Elaborado en base a datos de la Oficina de Informaciòn Agraria La Libertad.</t>
  </si>
  <si>
    <t>LA LIBERTAD-VALLE CHICAMA: TENDENCIA DEL PRECIO EN CHACRA DE MAIZ AMARILLO DURO  EN PIE (S/./t)</t>
  </si>
  <si>
    <t>LA LIBERTAD-VALLE VIRÚ: TENDENCIA DEL PRECIO EN CHACRA DE MAIZ AMARILLO DURO   (S/./kg)</t>
  </si>
  <si>
    <t>VALLE</t>
  </si>
  <si>
    <t>(S/./kg.)</t>
  </si>
  <si>
    <t>(S/./kg)</t>
  </si>
  <si>
    <t>PROM. MENS.</t>
  </si>
  <si>
    <t xml:space="preserve">  </t>
  </si>
  <si>
    <t>2018 VIRU</t>
  </si>
  <si>
    <t>2018 CHICAMA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</si>
  <si>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</si>
  <si>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</si>
  <si>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</si>
  <si>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</si>
  <si>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</si>
  <si>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</si>
  <si>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</si>
  <si>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</si>
  <si>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</si>
  <si>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</si>
  <si>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</si>
  <si>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</si>
  <si>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2019 VIRU</t>
  </si>
  <si>
    <t>2019 CHICAMA</t>
  </si>
  <si>
    <t>2020 CHICAMA</t>
  </si>
  <si>
    <t>2020 VIRU</t>
  </si>
  <si>
    <t>MOCHE</t>
  </si>
  <si>
    <t>2021 VIRU</t>
  </si>
  <si>
    <t>2021 CHICAMA</t>
  </si>
  <si>
    <t>2021/2020</t>
  </si>
  <si>
    <t>MES</t>
  </si>
  <si>
    <t>El precio del maíz amarillo duro en los últimos tres años ha tenido una tendencia variable en su precio mensual de enero a diciembre. En el promedio mensual 2015 y 2019 la tasa de crecimiento en los valles de Virú y Chicama fueron positivas y negativas espectivamente. Siendo en el 2014, 2016, 2018 y 2020 positivas, 2013, 2015, 2017 y 2019  negativas. El precio del maíz amarillo duro al mes de NOVIEMBRE  2021 si continua esta tendencia, puede estar entre S/. 1.318 y  1.356 en el valle Virú. En el caso del valle Chicama puede ubicarse entre S/. 1.352 y 1.421 soles el kilo sin IGV.</t>
  </si>
  <si>
    <t>Esto es solo un análisis de la tendencia histórica, así que debe manejarla como referencia, dado mas aun que el coeficiente de variación es del 20% en el valle Virú y en el caso del valle Chicama es de16%. Puede verse que los precios en el valle Chicama se han vuelto mas estables que los correspondientes al valle Virú, en cuanto al promedio.</t>
  </si>
  <si>
    <t>2022 VIRU</t>
  </si>
  <si>
    <t>2022 CHICAMA</t>
  </si>
  <si>
    <t>2023 VIRU</t>
  </si>
  <si>
    <t>2023 CHICAMA</t>
  </si>
  <si>
    <t>2013 - 2023</t>
  </si>
  <si>
    <t xml:space="preserve">  PRECIO EN CHACRA DE MAIZ AMARILLO DURO EN LOS VALLES DE VIRU, CHICAMA Y MOCHE</t>
  </si>
  <si>
    <t>2021 MOCHE</t>
  </si>
  <si>
    <t>2022 MOCHE</t>
  </si>
  <si>
    <t>2023 MOCHE</t>
  </si>
  <si>
    <t>3</t>
  </si>
  <si>
    <t>8</t>
  </si>
  <si>
    <t>10</t>
  </si>
  <si>
    <t>15</t>
  </si>
  <si>
    <t>17</t>
  </si>
  <si>
    <t>24</t>
  </si>
  <si>
    <t>22</t>
  </si>
  <si>
    <t>29</t>
  </si>
  <si>
    <t>31</t>
  </si>
  <si>
    <t>MERCADO LA HERMELINDA.  78</t>
  </si>
  <si>
    <t>2024 VIRU</t>
  </si>
  <si>
    <t>2024 CHICAMA</t>
  </si>
  <si>
    <t>2024 MOCHE</t>
  </si>
  <si>
    <t>PRECIOS DE MAÍZ AMARILLO DURO PAGADOS AL PRODUCTOR EN LOS VALLES VIRU Y CHICAMA 2013-2025 (S//kg)</t>
  </si>
  <si>
    <t>6</t>
  </si>
  <si>
    <t>13</t>
  </si>
  <si>
    <t>20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</si>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</sst>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"/>
    <numFmt numFmtId="167" formatCode="0.0000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5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2" fontId="0" fillId="0" borderId="0" xfId="0" applyNumberFormat="1"/>
    <xf numFmtId="2" fontId="0" fillId="0" borderId="3" xfId="0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6" xfId="0" applyFont="1" applyFill="1" applyBorder="1" applyAlignment="1">
      <alignment horizontal="center"/>
    </xf>
    <xf numFmtId="0" fontId="0" fillId="0" borderId="3" xfId="0" applyBorder="1"/>
    <xf numFmtId="2" fontId="0" fillId="0" borderId="7" xfId="0" applyNumberFormat="1" applyBorder="1"/>
    <xf numFmtId="0" fontId="2" fillId="2" borderId="8" xfId="0" applyFont="1" applyFill="1" applyBorder="1"/>
    <xf numFmtId="2" fontId="0" fillId="0" borderId="9" xfId="0" applyNumberFormat="1" applyBorder="1"/>
    <xf numFmtId="0" fontId="0" fillId="0" borderId="10" xfId="0" applyBorder="1"/>
    <xf numFmtId="0" fontId="2" fillId="2" borderId="7" xfId="0" applyFont="1" applyFill="1" applyBorder="1"/>
    <xf numFmtId="164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11" xfId="0" applyNumberFormat="1" applyBorder="1"/>
    <xf numFmtId="2" fontId="0" fillId="0" borderId="12" xfId="0" applyNumberFormat="1" applyBorder="1"/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2" fontId="2" fillId="0" borderId="14" xfId="0" applyNumberFormat="1" applyFont="1" applyBorder="1"/>
    <xf numFmtId="0" fontId="5" fillId="0" borderId="0" xfId="0" applyFont="1"/>
    <xf numFmtId="2" fontId="0" fillId="0" borderId="15" xfId="0" applyNumberFormat="1" applyBorder="1"/>
    <xf numFmtId="2" fontId="0" fillId="0" borderId="16" xfId="0" applyNumberFormat="1" applyBorder="1"/>
    <xf numFmtId="0" fontId="2" fillId="2" borderId="17" xfId="0" applyFont="1" applyFill="1" applyBorder="1" applyAlignment="1">
      <alignment horizontal="center"/>
    </xf>
    <xf numFmtId="2" fontId="0" fillId="0" borderId="2" xfId="0" applyNumberFormat="1" applyBorder="1"/>
    <xf numFmtId="0" fontId="2" fillId="3" borderId="8" xfId="0" applyFont="1" applyFill="1" applyBorder="1" applyAlignment="1">
      <alignment horizontal="center"/>
    </xf>
    <xf numFmtId="0" fontId="0" fillId="4" borderId="7" xfId="0" applyFill="1" applyBorder="1"/>
    <xf numFmtId="2" fontId="2" fillId="0" borderId="18" xfId="0" applyNumberFormat="1" applyFont="1" applyBorder="1"/>
    <xf numFmtId="2" fontId="2" fillId="0" borderId="19" xfId="0" applyNumberFormat="1" applyFont="1" applyBorder="1"/>
    <xf numFmtId="2" fontId="2" fillId="0" borderId="15" xfId="0" applyNumberFormat="1" applyFont="1" applyBorder="1"/>
    <xf numFmtId="0" fontId="0" fillId="0" borderId="22" xfId="0" applyBorder="1"/>
    <xf numFmtId="165" fontId="1" fillId="0" borderId="11" xfId="1" applyNumberFormat="1" applyBorder="1" applyAlignment="1">
      <alignment horizontal="center"/>
    </xf>
    <xf numFmtId="0" fontId="8" fillId="0" borderId="0" xfId="0" applyFont="1"/>
    <xf numFmtId="2" fontId="2" fillId="0" borderId="11" xfId="0" applyNumberFormat="1" applyFont="1" applyBorder="1"/>
    <xf numFmtId="17" fontId="0" fillId="0" borderId="24" xfId="0" applyNumberFormat="1" applyBorder="1"/>
    <xf numFmtId="0" fontId="0" fillId="0" borderId="24" xfId="0" applyBorder="1"/>
    <xf numFmtId="0" fontId="0" fillId="0" borderId="24" xfId="0" applyBorder="1" applyAlignment="1">
      <alignment horizontal="center" vertical="center" wrapText="1"/>
    </xf>
    <xf numFmtId="2" fontId="0" fillId="0" borderId="24" xfId="0" applyNumberFormat="1" applyBorder="1"/>
    <xf numFmtId="166" fontId="9" fillId="0" borderId="24" xfId="0" applyNumberFormat="1" applyFont="1" applyBorder="1"/>
    <xf numFmtId="166" fontId="0" fillId="0" borderId="24" xfId="0" applyNumberFormat="1" applyBorder="1"/>
    <xf numFmtId="0" fontId="0" fillId="0" borderId="8" xfId="0" applyBorder="1" applyAlignment="1">
      <alignment horizontal="center"/>
    </xf>
    <xf numFmtId="9" fontId="0" fillId="0" borderId="7" xfId="1" applyFont="1" applyBorder="1"/>
    <xf numFmtId="2" fontId="0" fillId="4" borderId="0" xfId="0" applyNumberFormat="1" applyFill="1"/>
    <xf numFmtId="2" fontId="0" fillId="5" borderId="24" xfId="0" applyNumberFormat="1" applyFill="1" applyBorder="1"/>
    <xf numFmtId="167" fontId="0" fillId="0" borderId="24" xfId="0" applyNumberFormat="1" applyBorder="1"/>
    <xf numFmtId="167" fontId="0" fillId="0" borderId="0" xfId="0" applyNumberFormat="1"/>
    <xf numFmtId="166" fontId="0" fillId="4" borderId="0" xfId="0" applyNumberFormat="1" applyFill="1"/>
    <xf numFmtId="166" fontId="0" fillId="5" borderId="0" xfId="0" applyNumberFormat="1" applyFill="1"/>
    <xf numFmtId="2" fontId="2" fillId="0" borderId="24" xfId="0" applyNumberFormat="1" applyFont="1" applyBorder="1"/>
    <xf numFmtId="2" fontId="2" fillId="0" borderId="9" xfId="0" applyNumberFormat="1" applyFont="1" applyBorder="1"/>
    <xf numFmtId="49" fontId="2" fillId="2" borderId="2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0" fillId="0" borderId="17" xfId="0" applyNumberFormat="1" applyBorder="1"/>
    <xf numFmtId="2" fontId="2" fillId="0" borderId="17" xfId="0" applyNumberFormat="1" applyFont="1" applyBorder="1"/>
    <xf numFmtId="0" fontId="6" fillId="0" borderId="0" xfId="0" applyFont="1"/>
    <xf numFmtId="0" fontId="2" fillId="2" borderId="2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13" xfId="0" applyFont="1" applyBorder="1"/>
    <xf numFmtId="0" fontId="2" fillId="0" borderId="10" xfId="0" applyFont="1" applyBorder="1"/>
    <xf numFmtId="49" fontId="5" fillId="2" borderId="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24" xfId="0" applyFill="1" applyBorder="1"/>
    <xf numFmtId="2" fontId="0" fillId="0" borderId="29" xfId="0" applyNumberFormat="1" applyBorder="1"/>
    <xf numFmtId="0" fontId="2" fillId="0" borderId="31" xfId="0" applyFont="1" applyBorder="1"/>
    <xf numFmtId="0" fontId="2" fillId="2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0" borderId="20" xfId="0" applyFont="1" applyBorder="1"/>
    <xf numFmtId="2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 vertical="center"/>
    </xf>
    <xf numFmtId="2" fontId="0" fillId="0" borderId="33" xfId="0" applyNumberFormat="1" applyBorder="1"/>
    <xf numFmtId="2" fontId="0" fillId="0" borderId="37" xfId="0" applyNumberFormat="1" applyBorder="1"/>
    <xf numFmtId="0" fontId="2" fillId="0" borderId="39" xfId="0" applyFont="1" applyBorder="1"/>
    <xf numFmtId="2" fontId="2" fillId="0" borderId="34" xfId="0" applyNumberFormat="1" applyFont="1" applyBorder="1"/>
    <xf numFmtId="2" fontId="2" fillId="0" borderId="36" xfId="0" applyNumberFormat="1" applyFont="1" applyBorder="1"/>
    <xf numFmtId="2" fontId="2" fillId="0" borderId="38" xfId="0" applyNumberFormat="1" applyFont="1" applyBorder="1"/>
    <xf numFmtId="0" fontId="2" fillId="3" borderId="40" xfId="0" applyFont="1" applyFill="1" applyBorder="1" applyAlignment="1">
      <alignment horizontal="center"/>
    </xf>
    <xf numFmtId="0" fontId="0" fillId="4" borderId="21" xfId="0" applyFill="1" applyBorder="1"/>
    <xf numFmtId="0" fontId="2" fillId="3" borderId="24" xfId="0" applyFont="1" applyFill="1" applyBorder="1" applyAlignment="1">
      <alignment horizontal="center"/>
    </xf>
    <xf numFmtId="0" fontId="2" fillId="4" borderId="24" xfId="0" applyFont="1" applyFill="1" applyBorder="1"/>
    <xf numFmtId="0" fontId="0" fillId="0" borderId="41" xfId="0" applyBorder="1"/>
    <xf numFmtId="0" fontId="0" fillId="0" borderId="39" xfId="0" applyBorder="1"/>
    <xf numFmtId="0" fontId="0" fillId="0" borderId="30" xfId="0" applyBorder="1"/>
    <xf numFmtId="0" fontId="0" fillId="0" borderId="43" xfId="0" applyBorder="1"/>
    <xf numFmtId="0" fontId="0" fillId="0" borderId="31" xfId="0" applyBorder="1"/>
    <xf numFmtId="2" fontId="2" fillId="0" borderId="24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0" fillId="4" borderId="42" xfId="0" applyFill="1" applyBorder="1"/>
    <xf numFmtId="2" fontId="0" fillId="0" borderId="21" xfId="0" applyNumberFormat="1" applyBorder="1"/>
    <xf numFmtId="2" fontId="2" fillId="0" borderId="44" xfId="0" applyNumberFormat="1" applyFont="1" applyBorder="1"/>
    <xf numFmtId="2" fontId="0" fillId="0" borderId="23" xfId="0" applyNumberFormat="1" applyBorder="1"/>
    <xf numFmtId="165" fontId="9" fillId="0" borderId="11" xfId="1" applyNumberFormat="1" applyFont="1" applyBorder="1" applyAlignment="1">
      <alignment horizontal="center"/>
    </xf>
    <xf numFmtId="166" fontId="2" fillId="0" borderId="24" xfId="0" applyNumberFormat="1" applyFont="1" applyBorder="1"/>
    <xf numFmtId="0" fontId="0" fillId="0" borderId="33" xfId="0" applyBorder="1"/>
    <xf numFmtId="166" fontId="2" fillId="0" borderId="12" xfId="0" applyNumberFormat="1" applyFont="1" applyBorder="1"/>
    <xf numFmtId="166" fontId="2" fillId="0" borderId="34" xfId="0" applyNumberFormat="1" applyFont="1" applyBorder="1"/>
    <xf numFmtId="0" fontId="0" fillId="0" borderId="35" xfId="0" applyBorder="1"/>
    <xf numFmtId="166" fontId="2" fillId="0" borderId="36" xfId="0" applyNumberFormat="1" applyFont="1" applyBorder="1"/>
    <xf numFmtId="0" fontId="0" fillId="0" borderId="13" xfId="0" applyBorder="1"/>
    <xf numFmtId="166" fontId="2" fillId="0" borderId="37" xfId="0" applyNumberFormat="1" applyFont="1" applyBorder="1"/>
    <xf numFmtId="166" fontId="2" fillId="0" borderId="38" xfId="0" applyNumberFormat="1" applyFont="1" applyBorder="1"/>
    <xf numFmtId="2" fontId="2" fillId="0" borderId="45" xfId="0" applyNumberFormat="1" applyFont="1" applyBorder="1"/>
    <xf numFmtId="2" fontId="2" fillId="0" borderId="46" xfId="0" applyNumberFormat="1" applyFont="1" applyBorder="1"/>
    <xf numFmtId="2" fontId="2" fillId="0" borderId="47" xfId="0" applyNumberFormat="1" applyFont="1" applyBorder="1"/>
    <xf numFmtId="2" fontId="2" fillId="0" borderId="49" xfId="0" applyNumberFormat="1" applyFont="1" applyBorder="1" applyAlignment="1">
      <alignment horizontal="center"/>
    </xf>
    <xf numFmtId="2" fontId="2" fillId="0" borderId="50" xfId="0" applyNumberFormat="1" applyFont="1" applyBorder="1" applyAlignment="1">
      <alignment horizontal="center"/>
    </xf>
    <xf numFmtId="165" fontId="1" fillId="0" borderId="24" xfId="1" applyNumberFormat="1" applyBorder="1"/>
    <xf numFmtId="0" fontId="0" fillId="0" borderId="11" xfId="0" applyBorder="1"/>
    <xf numFmtId="0" fontId="0" fillId="0" borderId="51" xfId="0" applyBorder="1"/>
    <xf numFmtId="0" fontId="0" fillId="0" borderId="49" xfId="0" applyBorder="1"/>
    <xf numFmtId="2" fontId="2" fillId="0" borderId="40" xfId="0" applyNumberFormat="1" applyFont="1" applyBorder="1"/>
    <xf numFmtId="2" fontId="0" fillId="4" borderId="21" xfId="0" applyNumberFormat="1" applyFill="1" applyBorder="1"/>
    <xf numFmtId="2" fontId="0" fillId="4" borderId="7" xfId="0" applyNumberFormat="1" applyFill="1" applyBorder="1"/>
    <xf numFmtId="2" fontId="0" fillId="5" borderId="21" xfId="0" applyNumberFormat="1" applyFill="1" applyBorder="1"/>
    <xf numFmtId="2" fontId="0" fillId="5" borderId="7" xfId="0" applyNumberFormat="1" applyFill="1" applyBorder="1"/>
    <xf numFmtId="2" fontId="0" fillId="0" borderId="0" xfId="0" applyNumberFormat="1" applyAlignment="1">
      <alignment horizontal="right"/>
    </xf>
    <xf numFmtId="0" fontId="0" fillId="0" borderId="42" xfId="0" applyBorder="1"/>
    <xf numFmtId="2" fontId="0" fillId="0" borderId="52" xfId="0" applyNumberFormat="1" applyBorder="1"/>
    <xf numFmtId="2" fontId="0" fillId="0" borderId="42" xfId="0" applyNumberFormat="1" applyBorder="1"/>
    <xf numFmtId="2" fontId="0" fillId="0" borderId="8" xfId="0" applyNumberFormat="1" applyBorder="1"/>
    <xf numFmtId="2" fontId="2" fillId="0" borderId="8" xfId="0" applyNumberFormat="1" applyFont="1" applyBorder="1"/>
    <xf numFmtId="0" fontId="2" fillId="0" borderId="24" xfId="0" applyFont="1" applyBorder="1"/>
    <xf numFmtId="0" fontId="0" fillId="0" borderId="24" xfId="0" applyFont="1" applyBorder="1"/>
    <xf numFmtId="2" fontId="0" fillId="0" borderId="24" xfId="0" applyNumberFormat="1" applyFont="1" applyBorder="1"/>
    <xf numFmtId="166" fontId="2" fillId="0" borderId="48" xfId="0" applyNumberFormat="1" applyFont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0" fontId="2" fillId="2" borderId="41" xfId="0" applyFont="1" applyFill="1" applyBorder="1"/>
    <xf numFmtId="0" fontId="2" fillId="2" borderId="42" xfId="0" applyFont="1" applyFill="1" applyBorder="1"/>
    <xf numFmtId="2" fontId="2" fillId="0" borderId="55" xfId="0" applyNumberFormat="1" applyFont="1" applyBorder="1"/>
    <xf numFmtId="2" fontId="2" fillId="0" borderId="56" xfId="0" applyNumberFormat="1" applyFont="1" applyBorder="1"/>
    <xf numFmtId="2" fontId="0" fillId="0" borderId="11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justify" vertical="top" wrapText="1"/>
    </xf>
  </cellXfs>
  <cellStyles count="4">
    <cellStyle name="Normal" xfId="0" builtinId="0"/>
    <cellStyle name="Porcentaje" xfId="1" builtinId="5"/>
    <cellStyle name="Porcentaje 2" xfId="3" xr:uid="{00000000-0005-0000-0000-000002000000}"/>
    <cellStyle name="Porcentaje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 PRECIOS EN CHACRA DE MAIZ AMARILLO DURO - VALLES VIRU-CHICAMA 
 (S/. Kg)   - 2023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682038084477698E-2"/>
          <c:y val="0.22558820772403446"/>
          <c:w val="0.94241093216203031"/>
          <c:h val="0.67736806973202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'2024'!$A$10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'2024'!$B$8:$M$8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'2024'!$B$10:$M$10</c:f>
              <c:numCache>
                <c:formatCode>0.00</c:formatCode>
                <c:ptCount val="12"/>
                <c:pt idx="0">
                  <c:v>1.2615384615384617</c:v>
                </c:pt>
                <c:pt idx="1">
                  <c:v>1.3033333333333335</c:v>
                </c:pt>
                <c:pt idx="2">
                  <c:v>1.3153846153846156</c:v>
                </c:pt>
                <c:pt idx="3">
                  <c:v>1.3730769230769231</c:v>
                </c:pt>
                <c:pt idx="4">
                  <c:v>1.3884615384615384</c:v>
                </c:pt>
                <c:pt idx="5">
                  <c:v>1.2583333333333335</c:v>
                </c:pt>
                <c:pt idx="6">
                  <c:v>1.4321428571428576</c:v>
                </c:pt>
                <c:pt idx="7">
                  <c:v>1.4500000000000002</c:v>
                </c:pt>
                <c:pt idx="8">
                  <c:v>1.3884615384615384</c:v>
                </c:pt>
                <c:pt idx="9">
                  <c:v>1.3923076923076922</c:v>
                </c:pt>
                <c:pt idx="10">
                  <c:v>1.4249999999999998</c:v>
                </c:pt>
                <c:pt idx="11">
                  <c:v>1.464285714285714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4-444C-959F-8B2128C57D33}"/>
            </c:ext>
          </c:extLst>
        </c:ser>
        <c:ser>
          <c:idx val="1"/>
          <c:order val="1"/>
          <c:tx>
            <c:strRef>
              <c:f>'2024'!$A$11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'2024'!$B$8:$M$8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'2024'!$B$11:$M$11</c:f>
              <c:numCache>
                <c:formatCode>0.00</c:formatCode>
                <c:ptCount val="12"/>
                <c:pt idx="0">
                  <c:v>1.2776923076923079</c:v>
                </c:pt>
                <c:pt idx="1">
                  <c:v>1.3184458333333335</c:v>
                </c:pt>
                <c:pt idx="2">
                  <c:v>1.3246153846153845</c:v>
                </c:pt>
                <c:pt idx="3">
                  <c:v>1.436923076923077</c:v>
                </c:pt>
                <c:pt idx="4">
                  <c:v>1.3846153846153848</c:v>
                </c:pt>
                <c:pt idx="5">
                  <c:v>1.2875000000000001</c:v>
                </c:pt>
                <c:pt idx="6">
                  <c:v>1.4357142857142857</c:v>
                </c:pt>
                <c:pt idx="7">
                  <c:v>1.4708333333333334</c:v>
                </c:pt>
                <c:pt idx="8">
                  <c:v>1.3884615384615384</c:v>
                </c:pt>
                <c:pt idx="9">
                  <c:v>1.3884615384615384</c:v>
                </c:pt>
                <c:pt idx="10">
                  <c:v>1.4333333333333333</c:v>
                </c:pt>
                <c:pt idx="11">
                  <c:v>1.5071428571428573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4-444C-959F-8B2128C5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80192"/>
        <c:axId val="150868736"/>
      </c:barChart>
      <c:catAx>
        <c:axId val="15348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50868736"/>
        <c:crosses val="autoZero"/>
        <c:auto val="1"/>
        <c:lblAlgn val="ctr"/>
        <c:lblOffset val="100"/>
        <c:noMultiLvlLbl val="0"/>
      </c:catAx>
      <c:valAx>
        <c:axId val="1508687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53480192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46461688628599318"/>
          <c:y val="0.1580247000374953"/>
          <c:w val="0.24011713030746706"/>
          <c:h val="5.4321100487439072E-2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44" l="0.70000000000000062" r="0.70000000000000062" t="0.75000000000000144" header="0.30000000000000032" footer="0.30000000000000032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 PRECIOS EN CHACRA DE MAIZ AMARILLO DURO - VALLES VIRU-CHICAMA-MOCHE 
 (S/. Kg  2024</a:t>
            </a:r>
          </a:p>
        </c:rich>
      </c:tx>
      <c:layout>
        <c:manualLayout>
          <c:xMode val="edge"/>
          <c:yMode val="edge"/>
          <c:x val="0.24877311568930596"/>
          <c:y val="3.05343511450381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103055950605292E-2"/>
          <c:y val="0.11977069994278397"/>
          <c:w val="0.88054115588337678"/>
          <c:h val="0.811706704600856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SET!$A$10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782-4177-92E0-C0A35E83ECB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782-4177-92E0-C0A35E83ECB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782-4177-92E0-C0A35E83ECB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782-4177-92E0-C0A35E83ECB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782-4177-92E0-C0A35E83ECBC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782-4177-92E0-C0A35E83ECBC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782-4177-92E0-C0A35E83ECBC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782-4177-92E0-C0A35E83ECBC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782-4177-92E0-C0A35E83ECBC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782-4177-92E0-C0A35E83ECBC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782-4177-92E0-C0A35E83ECBC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782-4177-92E0-C0A35E83ECBC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782-4177-92E0-C0A35E83ECB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SET!$B$10:$N$10</c:f>
              <c:numCache>
                <c:formatCode>0.00</c:formatCode>
                <c:ptCount val="13"/>
                <c:pt idx="0">
                  <c:v>1.4</c:v>
                </c:pt>
                <c:pt idx="1">
                  <c:v>1.45</c:v>
                </c:pt>
                <c:pt idx="2">
                  <c:v>1.45</c:v>
                </c:pt>
                <c:pt idx="3">
                  <c:v>1.45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DC9-497C-A6EF-72106A7E4E18}"/>
            </c:ext>
          </c:extLst>
        </c:ser>
        <c:ser>
          <c:idx val="0"/>
          <c:order val="0"/>
          <c:tx>
            <c:strRef>
              <c:f>SET!$A$9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F-1DC9-497C-A6EF-72106A7E4E18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1DC9-497C-A6EF-72106A7E4E18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782-4177-92E0-C0A35E83ECBC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E782-4177-92E0-C0A35E83ECB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E782-4177-92E0-C0A35E83ECBC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782-4177-92E0-C0A35E83ECBC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782-4177-92E0-C0A35E83ECBC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782-4177-92E0-C0A35E83ECBC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E782-4177-92E0-C0A35E83ECBC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E782-4177-92E0-C0A35E83ECBC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E782-4177-92E0-C0A35E83ECBC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E782-4177-92E0-C0A35E83ECBC}"/>
                </c:ext>
              </c:extLst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E782-4177-92E0-C0A35E83ECBC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1" i="1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782-4177-92E0-C0A35E83ECB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 b="1" i="1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SET!$B$9:$N$9</c:f>
              <c:numCache>
                <c:formatCode>0.00</c:formatCode>
                <c:ptCount val="13"/>
                <c:pt idx="0">
                  <c:v>1.45</c:v>
                </c:pt>
                <c:pt idx="1">
                  <c:v>1.45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1.3</c:v>
                </c:pt>
                <c:pt idx="1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DC9-497C-A6EF-72106A7E4E18}"/>
            </c:ext>
          </c:extLst>
        </c:ser>
        <c:ser>
          <c:idx val="2"/>
          <c:order val="2"/>
          <c:tx>
            <c:strRef>
              <c:f>SET!$A$11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SET!$B$11:$N$11</c:f>
              <c:numCache>
                <c:formatCode>0.00</c:formatCode>
                <c:ptCount val="13"/>
                <c:pt idx="0">
                  <c:v>1.45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1.45</c:v>
                </c:pt>
                <c:pt idx="5">
                  <c:v>1.45</c:v>
                </c:pt>
                <c:pt idx="6">
                  <c:v>1.45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1.45</c:v>
                </c:pt>
                <c:pt idx="11">
                  <c:v>1.4</c:v>
                </c:pt>
                <c:pt idx="1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7-4358-992E-FFFC72105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52640"/>
        <c:axId val="163566720"/>
      </c:barChart>
      <c:catAx>
        <c:axId val="1635526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566720"/>
        <c:crossesAt val="0"/>
        <c:auto val="1"/>
        <c:lblAlgn val="ctr"/>
        <c:lblOffset val="100"/>
        <c:noMultiLvlLbl val="0"/>
      </c:catAx>
      <c:valAx>
        <c:axId val="163566720"/>
        <c:scaling>
          <c:orientation val="minMax"/>
          <c:min val="0"/>
        </c:scaling>
        <c:delete val="1"/>
        <c:axPos val="l"/>
        <c:numFmt formatCode="0.00" sourceLinked="1"/>
        <c:majorTickMark val="out"/>
        <c:minorTickMark val="none"/>
        <c:tickLblPos val="nextTo"/>
        <c:crossAx val="163552640"/>
        <c:crosses val="autoZero"/>
        <c:crossBetween val="between"/>
        <c:majorUnit val="0.1"/>
        <c:min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38870312443822"/>
          <c:y val="7.3118770992786741E-2"/>
          <c:w val="0.74854432579489205"/>
          <c:h val="7.0964337499770574E-2"/>
        </c:manualLayout>
      </c:layout>
      <c:overlay val="0"/>
      <c:txPr>
        <a:bodyPr/>
        <a:lstStyle/>
        <a:p>
          <a:pPr>
            <a:defRPr lang="es-PE"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211" r="0.75000000000000211" t="1" header="0.492125984500001" footer="0.4921259845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PRECIOS EN CHACRA DE MAIZ AMARILLO DURO - VALLES VIRU-CHICAMA-MOCHE </a:t>
            </a: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(S/. Kg)   )   OCTUBRE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2024</a:t>
            </a:r>
          </a:p>
        </c:rich>
      </c:tx>
      <c:layout>
        <c:manualLayout>
          <c:xMode val="edge"/>
          <c:yMode val="edge"/>
          <c:x val="0.14676205896055611"/>
          <c:y val="2.61437908496732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864712104916088E-2"/>
          <c:y val="0.35834216801331231"/>
          <c:w val="0.93427212902734746"/>
          <c:h val="0.58290120597670358"/>
        </c:manualLayout>
      </c:layout>
      <c:lineChart>
        <c:grouping val="standard"/>
        <c:varyColors val="0"/>
        <c:ser>
          <c:idx val="0"/>
          <c:order val="0"/>
          <c:tx>
            <c:strRef>
              <c:f>OCT!$A$9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87E9-4D06-A464-4C6B3F120605}"/>
              </c:ext>
            </c:extLst>
          </c:dPt>
          <c:dLbls>
            <c:dLbl>
              <c:idx val="0"/>
              <c:layout>
                <c:manualLayout>
                  <c:x val="-1.4378067834269452E-2"/>
                  <c:y val="-6.5706002435970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E9-4D06-A464-4C6B3F120605}"/>
                </c:ext>
              </c:extLst>
            </c:dLbl>
            <c:dLbl>
              <c:idx val="1"/>
              <c:layout>
                <c:manualLayout>
                  <c:x val="-2.0236087689713356E-2"/>
                  <c:y val="-6.7043041188478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E9-4D06-A464-4C6B3F120605}"/>
                </c:ext>
              </c:extLst>
            </c:dLbl>
            <c:dLbl>
              <c:idx val="2"/>
              <c:layout>
                <c:manualLayout>
                  <c:x val="-1.8740777133043878E-2"/>
                  <c:y val="-4.5107988952361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E9-4D06-A464-4C6B3F120605}"/>
                </c:ext>
              </c:extLst>
            </c:dLbl>
            <c:dLbl>
              <c:idx val="3"/>
              <c:layout>
                <c:manualLayout>
                  <c:x val="-4.3931076912181934E-2"/>
                  <c:y val="-7.560907827698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E9-4D06-A464-4C6B3F120605}"/>
                </c:ext>
              </c:extLst>
            </c:dLbl>
            <c:dLbl>
              <c:idx val="4"/>
              <c:layout>
                <c:manualLayout>
                  <c:x val="-3.6436819765151632E-2"/>
                  <c:y val="-3.5650592695520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E9-4D06-A464-4C6B3F120605}"/>
                </c:ext>
              </c:extLst>
            </c:dLbl>
            <c:dLbl>
              <c:idx val="5"/>
              <c:layout>
                <c:manualLayout>
                  <c:x val="-9.1393466204582798E-3"/>
                  <c:y val="-3.6393392002470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E9-4D06-A464-4C6B3F120605}"/>
                </c:ext>
              </c:extLst>
            </c:dLbl>
            <c:dLbl>
              <c:idx val="6"/>
              <c:layout>
                <c:manualLayout>
                  <c:x val="-1.7238738918174856E-2"/>
                  <c:y val="-7.1697802480572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E9-4D06-A464-4C6B3F120605}"/>
                </c:ext>
              </c:extLst>
            </c:dLbl>
            <c:dLbl>
              <c:idx val="7"/>
              <c:layout>
                <c:manualLayout>
                  <c:x val="-3.1253159122394694E-2"/>
                  <c:y val="-3.8770349784708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E9-4D06-A464-4C6B3F120605}"/>
                </c:ext>
              </c:extLst>
            </c:dLbl>
            <c:dLbl>
              <c:idx val="8"/>
              <c:layout>
                <c:manualLayout>
                  <c:x val="-7.3301376956884648E-3"/>
                  <c:y val="-3.4858387799564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E9-4D06-A464-4C6B3F120605}"/>
                </c:ext>
              </c:extLst>
            </c:dLbl>
            <c:dLbl>
              <c:idx val="9"/>
              <c:layout>
                <c:manualLayout>
                  <c:x val="-9.4376651485174809E-3"/>
                  <c:y val="1.8766232652291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E9-4D06-A464-4C6B3F120605}"/>
                </c:ext>
              </c:extLst>
            </c:dLbl>
            <c:dLbl>
              <c:idx val="10"/>
              <c:layout>
                <c:manualLayout>
                  <c:x val="-4.7927150730888166E-3"/>
                  <c:y val="-3.7878787878787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E9-4D06-A464-4C6B3F120605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sz="700" b="1" i="0" u="none" strike="noStrike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OCT!$B$7:$O$7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</c:numCache>
            </c:numRef>
          </c:cat>
          <c:val>
            <c:numRef>
              <c:f>OCT!$B$9:$O$9</c:f>
              <c:numCache>
                <c:formatCode>0.00</c:formatCode>
                <c:ptCount val="14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7E9-4D06-A464-4C6B3F120605}"/>
            </c:ext>
          </c:extLst>
        </c:ser>
        <c:ser>
          <c:idx val="1"/>
          <c:order val="1"/>
          <c:tx>
            <c:strRef>
              <c:f>OCT!$A$10</c:f>
              <c:strCache>
                <c:ptCount val="1"/>
                <c:pt idx="0">
                  <c:v>CHICAMA</c:v>
                </c:pt>
              </c:strCache>
            </c:strRef>
          </c:tx>
          <c:dLbls>
            <c:dLbl>
              <c:idx val="0"/>
              <c:layout>
                <c:manualLayout>
                  <c:x val="-1.4068694324783804E-2"/>
                  <c:y val="4.9316657387523645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E9-4D06-A464-4C6B3F120605}"/>
                </c:ext>
              </c:extLst>
            </c:dLbl>
            <c:dLbl>
              <c:idx val="1"/>
              <c:layout>
                <c:manualLayout>
                  <c:x val="-1.6774502755811167E-2"/>
                  <c:y val="6.2388318884381913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E9-4D06-A464-4C6B3F120605}"/>
                </c:ext>
              </c:extLst>
            </c:dLbl>
            <c:dLbl>
              <c:idx val="2"/>
              <c:layout>
                <c:manualLayout>
                  <c:x val="-2.524748487383428E-2"/>
                  <c:y val="4.9613504194328709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E9-4D06-A464-4C6B3F120605}"/>
                </c:ext>
              </c:extLst>
            </c:dLbl>
            <c:dLbl>
              <c:idx val="3"/>
              <c:layout>
                <c:manualLayout>
                  <c:x val="-4.0697374885474896E-2"/>
                  <c:y val="4.1196026967217282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E9-4D06-A464-4C6B3F120605}"/>
                </c:ext>
              </c:extLst>
            </c:dLbl>
            <c:dLbl>
              <c:idx val="4"/>
              <c:layout>
                <c:manualLayout>
                  <c:x val="-4.3164300921069515E-2"/>
                  <c:y val="3.3372789185665434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E9-4D06-A464-4C6B3F120605}"/>
                </c:ext>
              </c:extLst>
            </c:dLbl>
            <c:dLbl>
              <c:idx val="5"/>
              <c:layout>
                <c:manualLayout>
                  <c:x val="-3.8583296818083333E-2"/>
                  <c:y val="5.4267922392053872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E9-4D06-A464-4C6B3F120605}"/>
                </c:ext>
              </c:extLst>
            </c:dLbl>
            <c:dLbl>
              <c:idx val="6"/>
              <c:layout>
                <c:manualLayout>
                  <c:x val="-1.4378145219266721E-2"/>
                  <c:y val="3.2481640552506741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E9-4D06-A464-4C6B3F120605}"/>
                </c:ext>
              </c:extLst>
            </c:dLbl>
            <c:dLbl>
              <c:idx val="7"/>
              <c:layout>
                <c:manualLayout>
                  <c:x val="-3.7229090039967605E-2"/>
                  <c:y val="4.4513406412433787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E9-4D06-A464-4C6B3F120605}"/>
                </c:ext>
              </c:extLst>
            </c:dLbl>
            <c:dLbl>
              <c:idx val="8"/>
              <c:layout>
                <c:manualLayout>
                  <c:x val="-1.1981976372292081E-2"/>
                  <c:y val="3.6987658739627241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E9-4D06-A464-4C6B3F120605}"/>
                </c:ext>
              </c:extLst>
            </c:dLbl>
            <c:dLbl>
              <c:idx val="9"/>
              <c:layout>
                <c:manualLayout>
                  <c:x val="-6.8795616399552105E-3"/>
                  <c:y val="-1.5299950251316625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E9-4D06-A464-4C6B3F120605}"/>
                </c:ext>
              </c:extLst>
            </c:dLbl>
            <c:dLbl>
              <c:idx val="10"/>
              <c:layout>
                <c:manualLayout>
                  <c:x val="-4.9200492004920996E-3"/>
                  <c:y val="3.9215686274509803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E9-4D06-A464-4C6B3F120605}"/>
                </c:ext>
              </c:extLst>
            </c:dLbl>
            <c:dLbl>
              <c:idx val="11"/>
              <c:layout>
                <c:manualLayout>
                  <c:x val="0"/>
                  <c:y val="3.9215686274509803E-2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E9-4D06-A464-4C6B3F120605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OCT!$B$7:$O$7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</c:numCache>
            </c:numRef>
          </c:cat>
          <c:val>
            <c:numRef>
              <c:f>OCT!$B$10:$O$10</c:f>
              <c:numCache>
                <c:formatCode>0.00</c:formatCode>
                <c:ptCount val="14"/>
                <c:pt idx="0">
                  <c:v>1.2</c:v>
                </c:pt>
                <c:pt idx="1">
                  <c:v>1.25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7E9-4D06-A464-4C6B3F120605}"/>
            </c:ext>
          </c:extLst>
        </c:ser>
        <c:ser>
          <c:idx val="2"/>
          <c:order val="2"/>
          <c:tx>
            <c:strRef>
              <c:f>OCT!$A$11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OCT!$B$7:$O$7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</c:numCache>
            </c:numRef>
          </c:cat>
          <c:val>
            <c:numRef>
              <c:f>OCT!$B$11:$O$11</c:f>
              <c:numCache>
                <c:formatCode>0.00</c:formatCode>
                <c:ptCount val="14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4E-471B-B369-6DB643A37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08928"/>
        <c:axId val="163710464"/>
      </c:lineChart>
      <c:catAx>
        <c:axId val="16370892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7104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710464"/>
        <c:scaling>
          <c:orientation val="minMax"/>
          <c:min val="0.2"/>
        </c:scaling>
        <c:delete val="1"/>
        <c:axPos val="l"/>
        <c:numFmt formatCode="0.00" sourceLinked="1"/>
        <c:majorTickMark val="out"/>
        <c:minorTickMark val="none"/>
        <c:tickLblPos val="nextTo"/>
        <c:crossAx val="163708928"/>
        <c:crosses val="autoZero"/>
        <c:crossBetween val="midCat"/>
        <c:majorUnit val="0.1"/>
        <c:min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054956662930316"/>
          <c:y val="0.20470794091914979"/>
          <c:w val="0.39133759015417191"/>
          <c:h val="6.1558705161854771E-2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 MAIZ AMARILLO DURO VALLES VIRU Y CHICAMA
NOVIEMBRE 2024</a:t>
            </a:r>
          </a:p>
        </c:rich>
      </c:tx>
      <c:layout>
        <c:manualLayout>
          <c:xMode val="edge"/>
          <c:yMode val="edge"/>
          <c:x val="0.14975934228317153"/>
          <c:y val="4.3636267874542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1611137484378"/>
          <c:y val="0.22545454545454538"/>
          <c:w val="0.79960472393648463"/>
          <c:h val="0.64000000000000146"/>
        </c:manualLayout>
      </c:layout>
      <c:lineChart>
        <c:grouping val="standard"/>
        <c:varyColors val="0"/>
        <c:ser>
          <c:idx val="0"/>
          <c:order val="0"/>
          <c:tx>
            <c:strRef>
              <c:f>NOV!$A$9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solidFill>
                  <a:srgbClr val="0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99-4367-B984-609698915B78}"/>
              </c:ext>
            </c:extLst>
          </c:dPt>
          <c:cat>
            <c:numRef>
              <c:f>NOV!$C$7:$O$7</c:f>
              <c:numCache>
                <c:formatCode>General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31</c:v>
                </c:pt>
              </c:numCache>
            </c:numRef>
          </c:cat>
          <c:val>
            <c:numRef>
              <c:f>NOV!$B$9:$M$9</c:f>
              <c:numCache>
                <c:formatCode>0.00</c:formatCode>
                <c:ptCount val="12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9-4367-B984-609698915B78}"/>
            </c:ext>
          </c:extLst>
        </c:ser>
        <c:ser>
          <c:idx val="1"/>
          <c:order val="1"/>
          <c:tx>
            <c:strRef>
              <c:f>NOV!$A$10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cat>
            <c:numRef>
              <c:f>NOV!$C$7:$O$7</c:f>
              <c:numCache>
                <c:formatCode>General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31</c:v>
                </c:pt>
              </c:numCache>
            </c:numRef>
          </c:cat>
          <c:val>
            <c:numRef>
              <c:f>NOV!$B$10:$M$10</c:f>
              <c:numCache>
                <c:formatCode>0.00</c:formatCode>
                <c:ptCount val="12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99-4367-B984-609698915B78}"/>
            </c:ext>
          </c:extLst>
        </c:ser>
        <c:ser>
          <c:idx val="2"/>
          <c:order val="2"/>
          <c:tx>
            <c:strRef>
              <c:f>NOV!$A$11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cat>
            <c:numRef>
              <c:f>NOV!$C$7:$O$7</c:f>
              <c:numCache>
                <c:formatCode>General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21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31</c:v>
                </c:pt>
              </c:numCache>
            </c:numRef>
          </c:cat>
          <c:val>
            <c:numRef>
              <c:f>NOV!$C$11:$O$11</c:f>
              <c:numCache>
                <c:formatCode>0.00</c:formatCode>
                <c:ptCount val="13"/>
                <c:pt idx="0">
                  <c:v>1.2</c:v>
                </c:pt>
                <c:pt idx="1">
                  <c:v>1.25</c:v>
                </c:pt>
                <c:pt idx="2">
                  <c:v>1.23</c:v>
                </c:pt>
                <c:pt idx="3">
                  <c:v>1.22</c:v>
                </c:pt>
                <c:pt idx="4">
                  <c:v>1.22</c:v>
                </c:pt>
                <c:pt idx="5">
                  <c:v>1.2</c:v>
                </c:pt>
                <c:pt idx="6">
                  <c:v>1.2</c:v>
                </c:pt>
                <c:pt idx="7">
                  <c:v>1.22</c:v>
                </c:pt>
                <c:pt idx="8">
                  <c:v>1.22</c:v>
                </c:pt>
                <c:pt idx="9">
                  <c:v>1.2</c:v>
                </c:pt>
                <c:pt idx="1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3E-4365-AFDC-A69448938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008320"/>
        <c:axId val="166009856"/>
      </c:lineChart>
      <c:catAx>
        <c:axId val="16600832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6009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600985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60083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020983524816658"/>
          <c:y val="0.14333357193987117"/>
          <c:w val="0.63623612351886094"/>
          <c:h val="5.2555476020042936E-2"/>
        </c:manualLayout>
      </c:layout>
      <c:overlay val="0"/>
      <c:txPr>
        <a:bodyPr/>
        <a:lstStyle/>
        <a:p>
          <a:pPr>
            <a:defRPr lang="es-PE"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 PRECIOS EN CHACRA DE MAIZ AMARILLO DURO - VALLES VIRU-CHICAMA 
 (S/. Kg)   
DICIEMBRE 2024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87531051926511E-2"/>
          <c:y val="0.2358062514912912"/>
          <c:w val="0.87338984156617216"/>
          <c:h val="0.67428642328799804"/>
        </c:manualLayout>
      </c:layout>
      <c:lineChart>
        <c:grouping val="standard"/>
        <c:varyColors val="0"/>
        <c:ser>
          <c:idx val="0"/>
          <c:order val="0"/>
          <c:tx>
            <c:strRef>
              <c:f>DIC!$A$9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</c:numCache>
            </c:numRef>
          </c:cat>
          <c:val>
            <c:numRef>
              <c:f>DIC!$B$9:$N$9</c:f>
              <c:numCache>
                <c:formatCode>0.00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1.1499999999999999</c:v>
                </c:pt>
                <c:pt idx="10">
                  <c:v>1.1499999999999999</c:v>
                </c:pt>
                <c:pt idx="11">
                  <c:v>1.1499999999999999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7-44F8-9D00-77B77C8D7219}"/>
            </c:ext>
          </c:extLst>
        </c:ser>
        <c:ser>
          <c:idx val="1"/>
          <c:order val="1"/>
          <c:tx>
            <c:strRef>
              <c:f>DIC!$A$10</c:f>
              <c:strCache>
                <c:ptCount val="1"/>
                <c:pt idx="0">
                  <c:v>CHICAMA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</c:numCache>
            </c:numRef>
          </c:cat>
          <c:val>
            <c:numRef>
              <c:f>DIC!$B$10:$N$10</c:f>
              <c:numCache>
                <c:formatCode>0.00</c:formatCode>
                <c:ptCount val="13"/>
                <c:pt idx="0">
                  <c:v>1.2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1.1499999999999999</c:v>
                </c:pt>
                <c:pt idx="11">
                  <c:v>1.1499999999999999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7-44F8-9D00-77B77C8D7219}"/>
            </c:ext>
          </c:extLst>
        </c:ser>
        <c:ser>
          <c:idx val="2"/>
          <c:order val="2"/>
          <c:tx>
            <c:strRef>
              <c:f>DIC!$A$11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cat>
            <c:numRef>
              <c:f>DIC!$B$7:$N$7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</c:numCache>
            </c:numRef>
          </c:cat>
          <c:val>
            <c:numRef>
              <c:f>DIC!$B$11:$N$11</c:f>
              <c:numCache>
                <c:formatCode>0.00</c:formatCode>
                <c:ptCount val="13"/>
                <c:pt idx="0">
                  <c:v>1.22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1.22</c:v>
                </c:pt>
                <c:pt idx="6">
                  <c:v>1.22</c:v>
                </c:pt>
                <c:pt idx="7">
                  <c:v>1.22</c:v>
                </c:pt>
                <c:pt idx="8">
                  <c:v>1.22</c:v>
                </c:pt>
                <c:pt idx="9">
                  <c:v>1.2</c:v>
                </c:pt>
                <c:pt idx="10">
                  <c:v>1.1499999999999999</c:v>
                </c:pt>
                <c:pt idx="11">
                  <c:v>1.1499999999999999</c:v>
                </c:pt>
                <c:pt idx="1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4-4F7D-B0FF-AE64B2F3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079104"/>
        <c:axId val="166080896"/>
      </c:lineChart>
      <c:catAx>
        <c:axId val="1660791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608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08089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25400">
            <a:noFill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60791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712391610074526"/>
          <c:y val="0.16055548240416437"/>
          <c:w val="0.42127067211154479"/>
          <c:h val="9.6107585214055602E-2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 PRECIOS EN CHACRA DE MAIZ AMARILLO DURO - VALLES VIRU-CHICAMA 
 (S/. Kg)   - 2025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9092240117145E-2"/>
          <c:y val="0.21453769303893958"/>
          <c:w val="0.94241093216203031"/>
          <c:h val="0.63484727279249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ANUAL_!$A$10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ANUAL_!$B$8:$M$8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ANUAL_!$B$10:$M$10</c:f>
              <c:numCache>
                <c:formatCode>0.00</c:formatCode>
                <c:ptCount val="12"/>
                <c:pt idx="0">
                  <c:v>1.5</c:v>
                </c:pt>
                <c:pt idx="1">
                  <c:v>1.4624999999999997</c:v>
                </c:pt>
                <c:pt idx="2">
                  <c:v>1.3807692307692307</c:v>
                </c:pt>
                <c:pt idx="3">
                  <c:v>1.4041538461538463</c:v>
                </c:pt>
                <c:pt idx="4">
                  <c:v>1.4192307692307691</c:v>
                </c:pt>
                <c:pt idx="5">
                  <c:v>1.4269230769230767</c:v>
                </c:pt>
                <c:pt idx="6">
                  <c:v>1.4071428571428568</c:v>
                </c:pt>
                <c:pt idx="7">
                  <c:v>1.4384615384615385</c:v>
                </c:pt>
                <c:pt idx="8">
                  <c:v>1.3923076923076925</c:v>
                </c:pt>
                <c:pt idx="9">
                  <c:v>1.25</c:v>
                </c:pt>
                <c:pt idx="10">
                  <c:v>1.198333333333333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7-4DF4-9897-89A7504FEC5A}"/>
            </c:ext>
          </c:extLst>
        </c:ser>
        <c:ser>
          <c:idx val="1"/>
          <c:order val="1"/>
          <c:tx>
            <c:strRef>
              <c:f>ANUAL_!$A$11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ANUAL_!$B$8:$M$8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ANUAL_!$B$11:$M$11</c:f>
              <c:numCache>
                <c:formatCode>0.00</c:formatCode>
                <c:ptCount val="12"/>
                <c:pt idx="0">
                  <c:v>1.5153846153846153</c:v>
                </c:pt>
                <c:pt idx="1">
                  <c:v>1.4624999999999997</c:v>
                </c:pt>
                <c:pt idx="2">
                  <c:v>1.4015384615384614</c:v>
                </c:pt>
                <c:pt idx="3">
                  <c:v>1.413846153846154</c:v>
                </c:pt>
                <c:pt idx="4">
                  <c:v>1.4353846153846155</c:v>
                </c:pt>
                <c:pt idx="5">
                  <c:v>1.4261538461538459</c:v>
                </c:pt>
                <c:pt idx="6">
                  <c:v>1.3928571428571426</c:v>
                </c:pt>
                <c:pt idx="7">
                  <c:v>1.3038461538461539</c:v>
                </c:pt>
                <c:pt idx="8">
                  <c:v>1.3423076923076922</c:v>
                </c:pt>
                <c:pt idx="9">
                  <c:v>1.2035714285714285</c:v>
                </c:pt>
                <c:pt idx="10">
                  <c:v>1.198333333333333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C7-4DF4-9897-89A7504FEC5A}"/>
            </c:ext>
          </c:extLst>
        </c:ser>
        <c:ser>
          <c:idx val="2"/>
          <c:order val="2"/>
          <c:tx>
            <c:strRef>
              <c:f>ANUAL_!$A$12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ANUAL_!$B$8:$M$8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ANUAL_!$B$12:$M$12</c:f>
              <c:numCache>
                <c:formatCode>0.00</c:formatCode>
                <c:ptCount val="12"/>
                <c:pt idx="0">
                  <c:v>1.5692307692307694</c:v>
                </c:pt>
                <c:pt idx="1">
                  <c:v>1.5266666666666666</c:v>
                </c:pt>
                <c:pt idx="2">
                  <c:v>1.4484615384615382</c:v>
                </c:pt>
                <c:pt idx="3">
                  <c:v>1.4338461538461533</c:v>
                </c:pt>
                <c:pt idx="4">
                  <c:v>1.4669230769230768</c:v>
                </c:pt>
                <c:pt idx="5">
                  <c:v>1.4923076923076921</c:v>
                </c:pt>
                <c:pt idx="6">
                  <c:v>1.4749999999999999</c:v>
                </c:pt>
                <c:pt idx="7">
                  <c:v>1.4653846153846151</c:v>
                </c:pt>
                <c:pt idx="8">
                  <c:v>1.4423076923076921</c:v>
                </c:pt>
                <c:pt idx="9">
                  <c:v>1.3000000000000003</c:v>
                </c:pt>
                <c:pt idx="10">
                  <c:v>1.2174999999999998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7-406B-9C93-28800CC0F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69600"/>
        <c:axId val="165771136"/>
      </c:barChart>
      <c:catAx>
        <c:axId val="16576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65771136"/>
        <c:crosses val="autoZero"/>
        <c:auto val="1"/>
        <c:lblAlgn val="ctr"/>
        <c:lblOffset val="100"/>
        <c:noMultiLvlLbl val="0"/>
      </c:catAx>
      <c:valAx>
        <c:axId val="1657711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65769600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30005396590503325"/>
          <c:y val="0.13372697433321973"/>
          <c:w val="0.47962996911501071"/>
          <c:h val="8.6112914701152107E-2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44" l="0.70000000000000062" r="0.70000000000000062" t="0.75000000000000144" header="0.30000000000000032" footer="0.30000000000000032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VIRÚ: PRECIO DEL MAÍZ AMARILLO DURO </a:t>
            </a:r>
            <a:r>
              <a:rPr lang="es-ES" sz="1100" b="1" i="0" u="none" strike="noStrike" baseline="0">
                <a:effectLst/>
              </a:rPr>
              <a:t>PAGADO AL PRODUCTOR (S/./kg) 2022-2024</a:t>
            </a:r>
            <a:endParaRPr lang="es-E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684480681599945E-2"/>
          <c:y val="0.21867488997335405"/>
          <c:w val="0.90324274569845431"/>
          <c:h val="0.69112333025410932"/>
        </c:manualLayout>
      </c:layout>
      <c:lineChart>
        <c:grouping val="standard"/>
        <c:varyColors val="0"/>
        <c:ser>
          <c:idx val="1"/>
          <c:order val="0"/>
          <c:tx>
            <c:strRef>
              <c:f>serie!$E$17</c:f>
              <c:strCache>
                <c:ptCount val="1"/>
                <c:pt idx="0">
                  <c:v>2023 VIRU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serie!$F$17:$Q$17</c:f>
              <c:numCache>
                <c:formatCode>0.00</c:formatCode>
                <c:ptCount val="12"/>
                <c:pt idx="0">
                  <c:v>1.4499999999999995</c:v>
                </c:pt>
                <c:pt idx="1">
                  <c:v>1.3083333333333333</c:v>
                </c:pt>
                <c:pt idx="2">
                  <c:v>1.2535714285714286</c:v>
                </c:pt>
                <c:pt idx="3">
                  <c:v>1.2608333333333335</c:v>
                </c:pt>
                <c:pt idx="4">
                  <c:v>1.2749999999999999</c:v>
                </c:pt>
                <c:pt idx="5">
                  <c:v>1.1958333333333331</c:v>
                </c:pt>
                <c:pt idx="6">
                  <c:v>1.1124999999999998</c:v>
                </c:pt>
                <c:pt idx="7">
                  <c:v>1.2041666666666664</c:v>
                </c:pt>
                <c:pt idx="8">
                  <c:v>1.1530769230769233</c:v>
                </c:pt>
                <c:pt idx="9">
                  <c:v>1.2423076923076926</c:v>
                </c:pt>
                <c:pt idx="10">
                  <c:v>1.3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F-46DC-AAC5-B44B7919F3C8}"/>
            </c:ext>
          </c:extLst>
        </c:ser>
        <c:ser>
          <c:idx val="2"/>
          <c:order val="1"/>
          <c:tx>
            <c:strRef>
              <c:f>serie!$E$18</c:f>
              <c:strCache>
                <c:ptCount val="1"/>
                <c:pt idx="0">
                  <c:v>2024 VIRU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serie!$F$18:$Q$18</c:f>
              <c:numCache>
                <c:formatCode>0.00</c:formatCode>
                <c:ptCount val="12"/>
                <c:pt idx="0">
                  <c:v>1.2615384615384617</c:v>
                </c:pt>
                <c:pt idx="1">
                  <c:v>1.3033333333333335</c:v>
                </c:pt>
                <c:pt idx="2">
                  <c:v>1.3153846153846156</c:v>
                </c:pt>
                <c:pt idx="3">
                  <c:v>1.3730769230769231</c:v>
                </c:pt>
                <c:pt idx="4">
                  <c:v>1.3884615384615384</c:v>
                </c:pt>
                <c:pt idx="5">
                  <c:v>1.2583333333333335</c:v>
                </c:pt>
                <c:pt idx="6">
                  <c:v>1.4321428571428576</c:v>
                </c:pt>
                <c:pt idx="7">
                  <c:v>1.4500000000000002</c:v>
                </c:pt>
                <c:pt idx="8">
                  <c:v>1.3884615384615384</c:v>
                </c:pt>
                <c:pt idx="9">
                  <c:v>1.3923076923076922</c:v>
                </c:pt>
                <c:pt idx="10">
                  <c:v>1.4249999999999998</c:v>
                </c:pt>
                <c:pt idx="11">
                  <c:v>1.464285714285714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7F-46DC-AAC5-B44B7919F3C8}"/>
            </c:ext>
          </c:extLst>
        </c:ser>
        <c:ser>
          <c:idx val="0"/>
          <c:order val="2"/>
          <c:tx>
            <c:strRef>
              <c:f>serie!$E$16</c:f>
              <c:strCache>
                <c:ptCount val="1"/>
                <c:pt idx="0">
                  <c:v>2022 VIRU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serie!$F$16:$Q$16</c:f>
              <c:numCache>
                <c:formatCode>0.00</c:formatCode>
                <c:ptCount val="12"/>
                <c:pt idx="0">
                  <c:v>1.47461538461538</c:v>
                </c:pt>
                <c:pt idx="1">
                  <c:v>1.4358333333333333</c:v>
                </c:pt>
                <c:pt idx="2">
                  <c:v>1.369230769230769</c:v>
                </c:pt>
                <c:pt idx="3">
                  <c:v>1.4624999999999997</c:v>
                </c:pt>
                <c:pt idx="4">
                  <c:v>1.3923076923076925</c:v>
                </c:pt>
                <c:pt idx="5">
                  <c:v>1.5083333333333335</c:v>
                </c:pt>
                <c:pt idx="6">
                  <c:v>1.7024999999999997</c:v>
                </c:pt>
                <c:pt idx="7">
                  <c:v>1.6321428571428576</c:v>
                </c:pt>
                <c:pt idx="8">
                  <c:v>1.5461538461538462</c:v>
                </c:pt>
                <c:pt idx="9">
                  <c:v>1.5192307692307692</c:v>
                </c:pt>
                <c:pt idx="10">
                  <c:v>1.5</c:v>
                </c:pt>
                <c:pt idx="11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F-46DC-AAC5-B44B7919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4304"/>
        <c:axId val="165956224"/>
      </c:lineChart>
      <c:catAx>
        <c:axId val="16595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5956224"/>
        <c:crosses val="autoZero"/>
        <c:auto val="1"/>
        <c:lblAlgn val="ctr"/>
        <c:lblOffset val="100"/>
        <c:noMultiLvlLbl val="0"/>
      </c:catAx>
      <c:valAx>
        <c:axId val="16595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5954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179583427903"/>
          <c:y val="0.13424178916798896"/>
          <c:w val="0.73077622780522722"/>
          <c:h val="7.699140744289091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VALLE CHICAMA: PRECIO DEL MAÍZ AMARILLO DURO PAGADO AL PRODUCTOR (S/./kg) </a:t>
            </a:r>
            <a:r>
              <a:rPr lang="es-ES" sz="1100" b="1" i="0" u="none" strike="noStrike" baseline="0">
                <a:effectLst/>
              </a:rPr>
              <a:t>2022-2024</a:t>
            </a:r>
            <a:endParaRPr lang="es-E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38584935919155E-2"/>
          <c:y val="0.2291111111111111"/>
          <c:w val="0.90407542430690135"/>
          <c:h val="0.67432079323417904"/>
        </c:manualLayout>
      </c:layout>
      <c:lineChart>
        <c:grouping val="standard"/>
        <c:varyColors val="0"/>
        <c:ser>
          <c:idx val="0"/>
          <c:order val="0"/>
          <c:tx>
            <c:strRef>
              <c:f>serie!$E$28</c:f>
              <c:strCache>
                <c:ptCount val="1"/>
                <c:pt idx="0">
                  <c:v>2022 CHICAMA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serie!$F$28:$Q$28</c:f>
              <c:numCache>
                <c:formatCode>0.00</c:formatCode>
                <c:ptCount val="12"/>
                <c:pt idx="0">
                  <c:v>1.4746153846153842</c:v>
                </c:pt>
                <c:pt idx="1">
                  <c:v>1.3466666666666669</c:v>
                </c:pt>
                <c:pt idx="2">
                  <c:v>1.31</c:v>
                </c:pt>
                <c:pt idx="3">
                  <c:v>1.4733333333333334</c:v>
                </c:pt>
                <c:pt idx="4">
                  <c:v>1.3653846153846154</c:v>
                </c:pt>
                <c:pt idx="5">
                  <c:v>1.5358333333333334</c:v>
                </c:pt>
                <c:pt idx="6">
                  <c:v>1.6858333333333331</c:v>
                </c:pt>
                <c:pt idx="7">
                  <c:v>1.5157142857142858</c:v>
                </c:pt>
                <c:pt idx="8">
                  <c:v>1.4776923076923081</c:v>
                </c:pt>
                <c:pt idx="9">
                  <c:v>1.5115384615384615</c:v>
                </c:pt>
                <c:pt idx="10">
                  <c:v>1.5</c:v>
                </c:pt>
                <c:pt idx="11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6-46A8-9DC3-FBC98D8D2DC0}"/>
            </c:ext>
          </c:extLst>
        </c:ser>
        <c:ser>
          <c:idx val="1"/>
          <c:order val="1"/>
          <c:tx>
            <c:strRef>
              <c:f>serie!$E$30</c:f>
              <c:strCache>
                <c:ptCount val="1"/>
                <c:pt idx="0">
                  <c:v>2024 CHICAMA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serie!$F$30:$Q$30</c:f>
              <c:numCache>
                <c:formatCode>0.00</c:formatCode>
                <c:ptCount val="12"/>
                <c:pt idx="0">
                  <c:v>1.2776923076923079</c:v>
                </c:pt>
                <c:pt idx="1">
                  <c:v>1.3184458333333335</c:v>
                </c:pt>
                <c:pt idx="2">
                  <c:v>1.3246153846153845</c:v>
                </c:pt>
                <c:pt idx="3">
                  <c:v>1.436923076923077</c:v>
                </c:pt>
                <c:pt idx="4">
                  <c:v>1.3846153846153848</c:v>
                </c:pt>
                <c:pt idx="5">
                  <c:v>1.2875000000000001</c:v>
                </c:pt>
                <c:pt idx="6">
                  <c:v>1.4357142857142857</c:v>
                </c:pt>
                <c:pt idx="7">
                  <c:v>1.4708333333333334</c:v>
                </c:pt>
                <c:pt idx="8">
                  <c:v>1.3884615384615384</c:v>
                </c:pt>
                <c:pt idx="9">
                  <c:v>1.3884615384615384</c:v>
                </c:pt>
                <c:pt idx="10">
                  <c:v>1.4333333333333333</c:v>
                </c:pt>
                <c:pt idx="11">
                  <c:v>1.5071428571428573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6-46A8-9DC3-FBC98D8D2DC0}"/>
            </c:ext>
          </c:extLst>
        </c:ser>
        <c:ser>
          <c:idx val="2"/>
          <c:order val="2"/>
          <c:tx>
            <c:strRef>
              <c:f>serie!$E$29</c:f>
              <c:strCache>
                <c:ptCount val="1"/>
                <c:pt idx="0">
                  <c:v>2023 CHICAMA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serie!$F$29:$Q$29</c:f>
              <c:numCache>
                <c:formatCode>0.00</c:formatCode>
                <c:ptCount val="12"/>
                <c:pt idx="0">
                  <c:v>1.426923076923077</c:v>
                </c:pt>
                <c:pt idx="1">
                  <c:v>1.2983333333333331</c:v>
                </c:pt>
                <c:pt idx="2">
                  <c:v>1.2542857142857144</c:v>
                </c:pt>
                <c:pt idx="3">
                  <c:v>1.2641666666666669</c:v>
                </c:pt>
                <c:pt idx="4">
                  <c:v>1.2785714285714285</c:v>
                </c:pt>
                <c:pt idx="5">
                  <c:v>1.1874999999999998</c:v>
                </c:pt>
                <c:pt idx="6">
                  <c:v>1.11916666666667</c:v>
                </c:pt>
                <c:pt idx="7">
                  <c:v>1.1666666666666667</c:v>
                </c:pt>
                <c:pt idx="8">
                  <c:v>1.1500000000000001</c:v>
                </c:pt>
                <c:pt idx="9">
                  <c:v>1.236923076923077</c:v>
                </c:pt>
                <c:pt idx="10">
                  <c:v>1.0566666666666664</c:v>
                </c:pt>
                <c:pt idx="11">
                  <c:v>1.1638461538461538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6-46A8-9DC3-FBC98D8D2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01696"/>
        <c:axId val="168303616"/>
      </c:lineChart>
      <c:catAx>
        <c:axId val="16830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303616"/>
        <c:crosses val="autoZero"/>
        <c:auto val="1"/>
        <c:lblAlgn val="ctr"/>
        <c:lblOffset val="100"/>
        <c:noMultiLvlLbl val="0"/>
      </c:catAx>
      <c:valAx>
        <c:axId val="1683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301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763119971449353"/>
          <c:y val="0.14120326625838436"/>
          <c:w val="0.65981505323882716"/>
          <c:h val="6.250043744531932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VALLE CHICAMA:</a:t>
            </a:r>
            <a:r>
              <a:rPr lang="es-ES" sz="1100" b="1" baseline="0"/>
              <a:t> PRECIO PROMEDIO DIARIO DE MAIZ AMARILLO DURO PAGADO AL PRODUCTOR (02/01 al 08/07/2015)  (S/./kg)</a:t>
            </a:r>
            <a:endParaRPr lang="es-E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82-431B-B5CC-AC8386F84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41888"/>
        <c:axId val="168343424"/>
      </c:lineChart>
      <c:catAx>
        <c:axId val="1683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343424"/>
        <c:crosses val="autoZero"/>
        <c:auto val="1"/>
        <c:lblAlgn val="ctr"/>
        <c:lblOffset val="100"/>
        <c:noMultiLvlLbl val="0"/>
      </c:catAx>
      <c:valAx>
        <c:axId val="16834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8341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PE"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MOCHE: PRECIO DEL MAÍZ AMARILLO DURO </a:t>
            </a:r>
            <a:r>
              <a:rPr lang="es-ES" sz="1100" b="1" i="0" u="none" strike="noStrike" baseline="0">
                <a:effectLst/>
              </a:rPr>
              <a:t>PAGADO AL PRODUCTOR (S/./kg) 2021-2023</a:t>
            </a:r>
            <a:endParaRPr lang="es-E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684480681599945E-2"/>
          <c:y val="0.21867488997335405"/>
          <c:w val="0.90324274569845431"/>
          <c:h val="0.69112333025410932"/>
        </c:manualLayout>
      </c:layout>
      <c:lineChart>
        <c:grouping val="standard"/>
        <c:varyColors val="0"/>
        <c:ser>
          <c:idx val="1"/>
          <c:order val="0"/>
          <c:tx>
            <c:strRef>
              <c:f>serie!$E$33</c:f>
              <c:strCache>
                <c:ptCount val="1"/>
                <c:pt idx="0">
                  <c:v>2023 MOCHE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serie!$F$33:$Q$33</c:f>
              <c:numCache>
                <c:formatCode>0.00</c:formatCode>
                <c:ptCount val="12"/>
                <c:pt idx="0">
                  <c:v>1.5</c:v>
                </c:pt>
                <c:pt idx="1">
                  <c:v>1.4583333333333337</c:v>
                </c:pt>
                <c:pt idx="2">
                  <c:v>1.3142857142857143</c:v>
                </c:pt>
                <c:pt idx="3">
                  <c:v>1.3916666666666668</c:v>
                </c:pt>
                <c:pt idx="4">
                  <c:v>1.3392857142857142</c:v>
                </c:pt>
                <c:pt idx="5">
                  <c:v>1.2666666666666666</c:v>
                </c:pt>
                <c:pt idx="6">
                  <c:v>1.2166666666666666</c:v>
                </c:pt>
                <c:pt idx="7">
                  <c:v>1.2791666666666666</c:v>
                </c:pt>
                <c:pt idx="8">
                  <c:v>1.2076923076923074</c:v>
                </c:pt>
                <c:pt idx="9">
                  <c:v>1.3115384615384618</c:v>
                </c:pt>
                <c:pt idx="10">
                  <c:v>1.1583333333333332</c:v>
                </c:pt>
                <c:pt idx="11">
                  <c:v>1.2153846153846157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7-409C-A4C6-ABA2A2DDB13A}"/>
            </c:ext>
          </c:extLst>
        </c:ser>
        <c:ser>
          <c:idx val="2"/>
          <c:order val="1"/>
          <c:tx>
            <c:strRef>
              <c:f>serie!$E$34</c:f>
              <c:strCache>
                <c:ptCount val="1"/>
                <c:pt idx="0">
                  <c:v>2024 MOCHE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serie!$F$34:$Q$34</c:f>
              <c:numCache>
                <c:formatCode>0.00</c:formatCode>
                <c:ptCount val="12"/>
                <c:pt idx="0">
                  <c:v>1.3076923076923075</c:v>
                </c:pt>
                <c:pt idx="1">
                  <c:v>1.3574999999999999</c:v>
                </c:pt>
                <c:pt idx="2">
                  <c:v>1.3569230769230769</c:v>
                </c:pt>
                <c:pt idx="3">
                  <c:v>1.4461538461538459</c:v>
                </c:pt>
                <c:pt idx="4">
                  <c:v>1.4807692307692311</c:v>
                </c:pt>
                <c:pt idx="5">
                  <c:v>1.3916666666666666</c:v>
                </c:pt>
                <c:pt idx="6">
                  <c:v>1.4642857142857142</c:v>
                </c:pt>
                <c:pt idx="7">
                  <c:v>1.5066666666666666</c:v>
                </c:pt>
                <c:pt idx="8">
                  <c:v>1.4538461538461538</c:v>
                </c:pt>
                <c:pt idx="9">
                  <c:v>1.4807692307692308</c:v>
                </c:pt>
                <c:pt idx="10">
                  <c:v>1.4624999999999997</c:v>
                </c:pt>
                <c:pt idx="11">
                  <c:v>1.5285714285714289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7-409C-A4C6-ABA2A2DDB13A}"/>
            </c:ext>
          </c:extLst>
        </c:ser>
        <c:ser>
          <c:idx val="0"/>
          <c:order val="2"/>
          <c:tx>
            <c:strRef>
              <c:f>serie!$E$32</c:f>
              <c:strCache>
                <c:ptCount val="1"/>
                <c:pt idx="0">
                  <c:v>2022 MOCHE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serie!$F$6:$Q$6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serie!$F$32:$Q$32</c:f>
              <c:numCache>
                <c:formatCode>0.00</c:formatCode>
                <c:ptCount val="12"/>
                <c:pt idx="0">
                  <c:v>1.5076923076923079</c:v>
                </c:pt>
                <c:pt idx="1">
                  <c:v>1.4741666666666668</c:v>
                </c:pt>
                <c:pt idx="2">
                  <c:v>1.4192307692307695</c:v>
                </c:pt>
                <c:pt idx="3">
                  <c:v>1.5333333333333332</c:v>
                </c:pt>
                <c:pt idx="4">
                  <c:v>1.5153846153846156</c:v>
                </c:pt>
                <c:pt idx="5">
                  <c:v>1.5925</c:v>
                </c:pt>
                <c:pt idx="6">
                  <c:v>1.7350000000000001</c:v>
                </c:pt>
                <c:pt idx="7">
                  <c:v>1.6678571428571425</c:v>
                </c:pt>
                <c:pt idx="8">
                  <c:v>1.6615384615384616</c:v>
                </c:pt>
                <c:pt idx="9">
                  <c:v>1.5692307692307694</c:v>
                </c:pt>
                <c:pt idx="10">
                  <c:v>1.6046153846153843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7-409C-A4C6-ABA2A2DDB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4304"/>
        <c:axId val="165956224"/>
      </c:lineChart>
      <c:catAx>
        <c:axId val="16595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5956224"/>
        <c:crosses val="autoZero"/>
        <c:auto val="1"/>
        <c:lblAlgn val="ctr"/>
        <c:lblOffset val="100"/>
        <c:noMultiLvlLbl val="0"/>
      </c:catAx>
      <c:valAx>
        <c:axId val="16595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lang="es-PE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5954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179583427903"/>
          <c:y val="0.13424178916798896"/>
          <c:w val="0.73077622780522722"/>
          <c:h val="7.699140744289091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PRECIOS DE MAD: VARIACIÒN PORCENTUAL DE PRECIOS EN CHACRA-2022/2021</a:t>
            </a:r>
          </a:p>
          <a:p>
            <a:pPr>
              <a:defRPr lang="es-PE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2500620828509974E-4"/>
          <c:y val="0.18617069418046883"/>
          <c:w val="0.95705222059541262"/>
          <c:h val="0.74075964642350778"/>
        </c:manualLayout>
      </c:layout>
      <c:lineChart>
        <c:grouping val="standard"/>
        <c:varyColors val="0"/>
        <c:ser>
          <c:idx val="0"/>
          <c:order val="0"/>
          <c:tx>
            <c:strRef>
              <c:f>'VARIACIONES '!$A$11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212185813017921E-2"/>
                  <c:y val="7.8112649711889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9-4592-AFDF-02FE25148FA8}"/>
                </c:ext>
              </c:extLst>
            </c:dLbl>
            <c:dLbl>
              <c:idx val="1"/>
              <c:layout>
                <c:manualLayout>
                  <c:x val="-3.5968014915166192E-2"/>
                  <c:y val="-2.9062358584487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9-4592-AFDF-02FE25148FA8}"/>
                </c:ext>
              </c:extLst>
            </c:dLbl>
            <c:dLbl>
              <c:idx val="2"/>
              <c:layout>
                <c:manualLayout>
                  <c:x val="-3.5452096872170456E-2"/>
                  <c:y val="-6.26230314960630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9-4592-AFDF-02FE25148FA8}"/>
                </c:ext>
              </c:extLst>
            </c:dLbl>
            <c:dLbl>
              <c:idx val="3"/>
              <c:layout>
                <c:manualLayout>
                  <c:x val="-4.3686919047782817E-2"/>
                  <c:y val="-2.54881274606299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C9-4592-AFDF-02FE25148FA8}"/>
                </c:ext>
              </c:extLst>
            </c:dLbl>
            <c:dLbl>
              <c:idx val="4"/>
              <c:layout>
                <c:manualLayout>
                  <c:x val="-2.5298475245179506E-2"/>
                  <c:y val="-5.06428395669291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C9-4592-AFDF-02FE25148FA8}"/>
                </c:ext>
              </c:extLst>
            </c:dLbl>
            <c:dLbl>
              <c:idx val="5"/>
              <c:layout>
                <c:manualLayout>
                  <c:x val="-3.0218340611353783E-2"/>
                  <c:y val="-3.36672613188976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C9-4592-AFDF-02FE25148FA8}"/>
                </c:ext>
              </c:extLst>
            </c:dLbl>
            <c:dLbl>
              <c:idx val="6"/>
              <c:layout>
                <c:manualLayout>
                  <c:x val="6.0825147948208817E-3"/>
                  <c:y val="-2.387546384288170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C9-4592-AFDF-02FE25148FA8}"/>
                </c:ext>
              </c:extLst>
            </c:dLbl>
            <c:dLbl>
              <c:idx val="7"/>
              <c:layout>
                <c:manualLayout>
                  <c:x val="-3.0740829885347442E-2"/>
                  <c:y val="-5.81180800675778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C9-4592-AFDF-02FE25148FA8}"/>
                </c:ext>
              </c:extLst>
            </c:dLbl>
            <c:dLbl>
              <c:idx val="8"/>
              <c:layout>
                <c:manualLayout>
                  <c:x val="-3.4099951479864145E-2"/>
                  <c:y val="-4.25383895978520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C9-4592-AFDF-02FE25148FA8}"/>
                </c:ext>
              </c:extLst>
            </c:dLbl>
            <c:dLbl>
              <c:idx val="9"/>
              <c:layout>
                <c:manualLayout>
                  <c:x val="-4.1863173216885152E-2"/>
                  <c:y val="-2.72127190997678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C9-4592-AFDF-02FE25148FA8}"/>
                </c:ext>
              </c:extLst>
            </c:dLbl>
            <c:dLbl>
              <c:idx val="10"/>
              <c:layout>
                <c:manualLayout>
                  <c:x val="-4.1083947475997959E-2"/>
                  <c:y val="-4.66349895918182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C9-4592-AFDF-02FE25148FA8}"/>
                </c:ext>
              </c:extLst>
            </c:dLbl>
            <c:dLbl>
              <c:idx val="11"/>
              <c:layout>
                <c:manualLayout>
                  <c:x val="-6.0519999102676371E-3"/>
                  <c:y val="-4.62272404628666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C9-4592-AFDF-02FE25148F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'VARIACIONES 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'VARIACIONES '!$B$11:$M$11</c:f>
              <c:numCache>
                <c:formatCode>0.0%</c:formatCode>
                <c:ptCount val="12"/>
                <c:pt idx="0">
                  <c:v>0.18603251053582159</c:v>
                </c:pt>
                <c:pt idx="1">
                  <c:v>0.10926058775009673</c:v>
                </c:pt>
                <c:pt idx="2">
                  <c:v>5.8072009291521454E-2</c:v>
                </c:pt>
                <c:pt idx="3">
                  <c:v>-1.6059957173447437E-2</c:v>
                </c:pt>
                <c:pt idx="4">
                  <c:v>3.6666666666666625E-2</c:v>
                </c:pt>
                <c:pt idx="5">
                  <c:v>0.10769230769230731</c:v>
                </c:pt>
                <c:pt idx="6">
                  <c:v>-2.9850746268656914E-2</c:v>
                </c:pt>
                <c:pt idx="7">
                  <c:v>-0.11353235999128353</c:v>
                </c:pt>
                <c:pt idx="8">
                  <c:v>-3.3240997229916913E-2</c:v>
                </c:pt>
                <c:pt idx="9">
                  <c:v>-0.13316185199841712</c:v>
                </c:pt>
                <c:pt idx="10">
                  <c:v>-0.16395348837209323</c:v>
                </c:pt>
                <c:pt idx="11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DC9-4592-AFDF-02FE25148FA8}"/>
            </c:ext>
          </c:extLst>
        </c:ser>
        <c:ser>
          <c:idx val="1"/>
          <c:order val="1"/>
          <c:tx>
            <c:strRef>
              <c:f>'VARIACIONES '!$A$10</c:f>
              <c:strCache>
                <c:ptCount val="1"/>
                <c:pt idx="0">
                  <c:v>VIRU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968947113051913E-2"/>
                  <c:y val="-3.12296738769722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C9-4592-AFDF-02FE25148FA8}"/>
                </c:ext>
              </c:extLst>
            </c:dLbl>
            <c:dLbl>
              <c:idx val="1"/>
              <c:layout>
                <c:manualLayout>
                  <c:x val="-3.6369929741315088E-2"/>
                  <c:y val="8.8198932030047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C9-4592-AFDF-02FE25148FA8}"/>
                </c:ext>
              </c:extLst>
            </c:dLbl>
            <c:dLbl>
              <c:idx val="2"/>
              <c:layout>
                <c:manualLayout>
                  <c:x val="-3.2785246822313152E-2"/>
                  <c:y val="5.7881090059055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C9-4592-AFDF-02FE25148FA8}"/>
                </c:ext>
              </c:extLst>
            </c:dLbl>
            <c:dLbl>
              <c:idx val="3"/>
              <c:layout>
                <c:manualLayout>
                  <c:x val="-5.8621798912690502E-2"/>
                  <c:y val="6.43377829724408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C9-4592-AFDF-02FE25148FA8}"/>
                </c:ext>
              </c:extLst>
            </c:dLbl>
            <c:dLbl>
              <c:idx val="4"/>
              <c:layout>
                <c:manualLayout>
                  <c:x val="-2.5818519409964585E-2"/>
                  <c:y val="3.28922677768727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C9-4592-AFDF-02FE25148FA8}"/>
                </c:ext>
              </c:extLst>
            </c:dLbl>
            <c:dLbl>
              <c:idx val="5"/>
              <c:layout>
                <c:manualLayout>
                  <c:x val="-3.5776990758251359E-2"/>
                  <c:y val="4.95776943897637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C9-4592-AFDF-02FE25148FA8}"/>
                </c:ext>
              </c:extLst>
            </c:dLbl>
            <c:dLbl>
              <c:idx val="6"/>
              <c:layout>
                <c:manualLayout>
                  <c:x val="-6.8745926409853789E-2"/>
                  <c:y val="5.0106114665354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C9-4592-AFDF-02FE25148FA8}"/>
                </c:ext>
              </c:extLst>
            </c:dLbl>
            <c:dLbl>
              <c:idx val="7"/>
              <c:layout>
                <c:manualLayout>
                  <c:x val="-3.8872499016225595E-2"/>
                  <c:y val="5.5880773523999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DC9-4592-AFDF-02FE25148FA8}"/>
                </c:ext>
              </c:extLst>
            </c:dLbl>
            <c:dLbl>
              <c:idx val="8"/>
              <c:layout>
                <c:manualLayout>
                  <c:x val="-2.3687301096096753E-2"/>
                  <c:y val="7.03028931728360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DC9-4592-AFDF-02FE25148FA8}"/>
                </c:ext>
              </c:extLst>
            </c:dLbl>
            <c:dLbl>
              <c:idx val="9"/>
              <c:layout>
                <c:manualLayout>
                  <c:x val="-4.288201966020623E-2"/>
                  <c:y val="2.5586025884695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C9-4592-AFDF-02FE25148FA8}"/>
                </c:ext>
              </c:extLst>
            </c:dLbl>
            <c:dLbl>
              <c:idx val="10"/>
              <c:layout>
                <c:manualLayout>
                  <c:x val="-3.9262493934983017E-2"/>
                  <c:y val="3.50610915014933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DC9-4592-AFDF-02FE25148FA8}"/>
                </c:ext>
              </c:extLst>
            </c:dLbl>
            <c:dLbl>
              <c:idx val="11"/>
              <c:layout>
                <c:manualLayout>
                  <c:x val="-9.1193515340497067E-3"/>
                  <c:y val="-1.25786163522012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C9-4592-AFDF-02FE25148FA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'VARIACIONES 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'VARIACIONES '!$B$10:$M$10</c:f>
              <c:numCache>
                <c:formatCode>0.0%</c:formatCode>
                <c:ptCount val="12"/>
                <c:pt idx="0">
                  <c:v>0.18902439024390216</c:v>
                </c:pt>
                <c:pt idx="1">
                  <c:v>0.12212276214833717</c:v>
                </c:pt>
                <c:pt idx="2">
                  <c:v>4.9707602339181145E-2</c:v>
                </c:pt>
                <c:pt idx="3">
                  <c:v>2.2633053221288613E-2</c:v>
                </c:pt>
                <c:pt idx="4">
                  <c:v>2.2160664819944609E-2</c:v>
                </c:pt>
                <c:pt idx="5">
                  <c:v>0.13397860417727925</c:v>
                </c:pt>
                <c:pt idx="6">
                  <c:v>-1.7456359102244967E-2</c:v>
                </c:pt>
                <c:pt idx="7">
                  <c:v>-7.9575596816977567E-3</c:v>
                </c:pt>
                <c:pt idx="8">
                  <c:v>2.7700831024932704E-3</c:v>
                </c:pt>
                <c:pt idx="9">
                  <c:v>-0.10220994475138112</c:v>
                </c:pt>
                <c:pt idx="10">
                  <c:v>-0.15906432748538024</c:v>
                </c:pt>
                <c:pt idx="11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DC9-4592-AFDF-02FE25148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313344"/>
        <c:axId val="166343808"/>
      </c:lineChart>
      <c:catAx>
        <c:axId val="16631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66343808"/>
        <c:crosses val="autoZero"/>
        <c:auto val="1"/>
        <c:lblAlgn val="ctr"/>
        <c:lblOffset val="100"/>
        <c:noMultiLvlLbl val="0"/>
      </c:catAx>
      <c:valAx>
        <c:axId val="166343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663133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696263949539057"/>
          <c:y val="9.4968473768365161E-2"/>
          <c:w val="0.33383794274623974"/>
          <c:h val="6.3428666244305668E-2"/>
        </c:manualLayout>
      </c:layout>
      <c:overlay val="0"/>
      <c:txPr>
        <a:bodyPr/>
        <a:lstStyle/>
        <a:p>
          <a:pPr>
            <a:defRPr lang="es-PE" sz="8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 MAIZ AMARILLO DURO - VALLES VIRU-CHICAMA 
ENERO 2025</a:t>
            </a:r>
          </a:p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rich>
      </c:tx>
      <c:layout>
        <c:manualLayout>
          <c:xMode val="edge"/>
          <c:yMode val="edge"/>
          <c:x val="0.1399183231466696"/>
          <c:y val="2.97029702970297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57497883758459E-2"/>
          <c:y val="0.2358062514912912"/>
          <c:w val="0.86092518354069925"/>
          <c:h val="0.67428642328799804"/>
        </c:manualLayout>
      </c:layout>
      <c:lineChart>
        <c:grouping val="standard"/>
        <c:varyColors val="0"/>
        <c:ser>
          <c:idx val="0"/>
          <c:order val="0"/>
          <c:tx>
            <c:strRef>
              <c:f>ENE!$A$9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3657-41C4-866F-AFFAAFC664E9}"/>
              </c:ext>
            </c:extLst>
          </c:dPt>
          <c:cat>
            <c:strRef>
              <c:f>ENE!$B$7:$N$7</c:f>
              <c:strCache>
                <c:ptCount val="13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</c:strCache>
            </c:strRef>
          </c:cat>
          <c:val>
            <c:numRef>
              <c:f>ENE!$B$9:$N$9</c:f>
              <c:numCache>
                <c:formatCode>0.00</c:formatCode>
                <c:ptCount val="13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57-41C4-866F-AFFAAFC664E9}"/>
            </c:ext>
          </c:extLst>
        </c:ser>
        <c:ser>
          <c:idx val="1"/>
          <c:order val="1"/>
          <c:tx>
            <c:strRef>
              <c:f>ENE!$A$10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cat>
            <c:strRef>
              <c:f>ENE!$B$7:$N$7</c:f>
              <c:strCache>
                <c:ptCount val="13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</c:strCache>
            </c:strRef>
          </c:cat>
          <c:val>
            <c:numRef>
              <c:f>ENE!$B$10:$N$10</c:f>
              <c:numCache>
                <c:formatCode>0.00</c:formatCode>
                <c:ptCount val="13"/>
                <c:pt idx="0">
                  <c:v>1.6</c:v>
                </c:pt>
                <c:pt idx="1">
                  <c:v>1.6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57-41C4-866F-AFFAAFC664E9}"/>
            </c:ext>
          </c:extLst>
        </c:ser>
        <c:ser>
          <c:idx val="2"/>
          <c:order val="2"/>
          <c:tx>
            <c:strRef>
              <c:f>ENE!$A$11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cat>
            <c:strRef>
              <c:f>ENE!$B$7:$N$7</c:f>
              <c:strCache>
                <c:ptCount val="13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  <c:pt idx="12">
                  <c:v>31</c:v>
                </c:pt>
              </c:strCache>
            </c:strRef>
          </c:cat>
          <c:val>
            <c:numRef>
              <c:f>ENE!$B$11:$N$11</c:f>
              <c:numCache>
                <c:formatCode>0.00</c:formatCode>
                <c:ptCount val="13"/>
                <c:pt idx="0">
                  <c:v>1.6</c:v>
                </c:pt>
                <c:pt idx="1">
                  <c:v>1.6</c:v>
                </c:pt>
                <c:pt idx="2">
                  <c:v>1.5</c:v>
                </c:pt>
                <c:pt idx="3">
                  <c:v>1.5</c:v>
                </c:pt>
                <c:pt idx="4">
                  <c:v>1.6</c:v>
                </c:pt>
                <c:pt idx="5">
                  <c:v>1.5</c:v>
                </c:pt>
                <c:pt idx="6">
                  <c:v>1.5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AF-4050-8EFD-823EC0283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82976"/>
        <c:axId val="153605248"/>
      </c:lineChart>
      <c:catAx>
        <c:axId val="153582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536052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360524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5358297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055430134170293E-2"/>
          <c:y val="0.13383137132610898"/>
          <c:w val="0.83387460308720152"/>
          <c:h val="9.6792702892336463E-2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 MAIZ AMARILLO DURO - VALLES VIRU-CHICAMA 
FEBRERO 2025</a:t>
            </a:r>
          </a:p>
        </c:rich>
      </c:tx>
      <c:layout>
        <c:manualLayout>
          <c:xMode val="edge"/>
          <c:yMode val="edge"/>
          <c:x val="0.16169981077946652"/>
          <c:y val="2.4242424242424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61900595758849E-2"/>
          <c:y val="0.21376969696969705"/>
          <c:w val="0.88562328585331329"/>
          <c:h val="0.72056540205201625"/>
        </c:manualLayout>
      </c:layout>
      <c:lineChart>
        <c:grouping val="standard"/>
        <c:varyColors val="0"/>
        <c:ser>
          <c:idx val="0"/>
          <c:order val="0"/>
          <c:tx>
            <c:strRef>
              <c:f>FEB!$A$9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12700">
                <a:solidFill>
                  <a:srgbClr val="0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16-4ECA-A513-9509CFDE12BE}"/>
              </c:ext>
            </c:extLst>
          </c:dPt>
          <c:cat>
            <c:numRef>
              <c:f>FEB!$B$7:$M$7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</c:numCache>
            </c:numRef>
          </c:cat>
          <c:val>
            <c:numRef>
              <c:f>FEB!$B$9:$M$9</c:f>
              <c:numCache>
                <c:formatCode>0.00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1.45</c:v>
                </c:pt>
                <c:pt idx="3">
                  <c:v>1.45</c:v>
                </c:pt>
                <c:pt idx="4">
                  <c:v>1.45</c:v>
                </c:pt>
                <c:pt idx="5">
                  <c:v>1.45</c:v>
                </c:pt>
                <c:pt idx="6">
                  <c:v>1.45</c:v>
                </c:pt>
                <c:pt idx="7">
                  <c:v>1.45</c:v>
                </c:pt>
                <c:pt idx="8">
                  <c:v>1.45</c:v>
                </c:pt>
                <c:pt idx="9">
                  <c:v>1.45</c:v>
                </c:pt>
                <c:pt idx="10">
                  <c:v>1.45</c:v>
                </c:pt>
                <c:pt idx="11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16-4ECA-A513-9509CFDE12BE}"/>
            </c:ext>
          </c:extLst>
        </c:ser>
        <c:ser>
          <c:idx val="1"/>
          <c:order val="1"/>
          <c:tx>
            <c:strRef>
              <c:f>FEB!$A$10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FEB!$B$7:$M$7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</c:numCache>
            </c:numRef>
          </c:cat>
          <c:val>
            <c:numRef>
              <c:f>FEB!$B$10:$M$10</c:f>
              <c:numCache>
                <c:formatCode>0.00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1.45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16-4ECA-A513-9509CFDE12BE}"/>
            </c:ext>
          </c:extLst>
        </c:ser>
        <c:ser>
          <c:idx val="2"/>
          <c:order val="2"/>
          <c:tx>
            <c:strRef>
              <c:f>FEB!$A$11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cat>
            <c:numRef>
              <c:f>FEB!$B$7:$M$7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</c:numCache>
            </c:numRef>
          </c:cat>
          <c:val>
            <c:numRef>
              <c:f>FEB!$B$11:$M$11</c:f>
              <c:numCache>
                <c:formatCode>0.00</c:formatCode>
                <c:ptCount val="12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1.55</c:v>
                </c:pt>
                <c:pt idx="5">
                  <c:v>1.55</c:v>
                </c:pt>
                <c:pt idx="6">
                  <c:v>1.55</c:v>
                </c:pt>
                <c:pt idx="7">
                  <c:v>1.5</c:v>
                </c:pt>
                <c:pt idx="8">
                  <c:v>1.45</c:v>
                </c:pt>
                <c:pt idx="9">
                  <c:v>1.45</c:v>
                </c:pt>
                <c:pt idx="10">
                  <c:v>1.45</c:v>
                </c:pt>
                <c:pt idx="11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C-421E-B314-37B69D6A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382912"/>
        <c:axId val="153384448"/>
      </c:lineChart>
      <c:catAx>
        <c:axId val="1533829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533844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338444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533829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25925317617507"/>
          <c:y val="0.1184656862267989"/>
          <c:w val="0.5318657069706777"/>
          <c:h val="0.10161743379110985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MAIZ AMARILLO DURO - VALLES VIRU Y CHICAMA - MARZO 2025
S/./kg</a:t>
            </a:r>
          </a:p>
        </c:rich>
      </c:tx>
      <c:layout>
        <c:manualLayout>
          <c:xMode val="edge"/>
          <c:yMode val="edge"/>
          <c:x val="0.11566168235485223"/>
          <c:y val="2.373901631861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014513337347979E-2"/>
          <c:y val="0.28826714595458175"/>
          <c:w val="0.84206002339595187"/>
          <c:h val="0.59743877740534712"/>
        </c:manualLayout>
      </c:layout>
      <c:lineChart>
        <c:grouping val="standard"/>
        <c:varyColors val="0"/>
        <c:ser>
          <c:idx val="0"/>
          <c:order val="0"/>
          <c:tx>
            <c:strRef>
              <c:f>MAR!$A$9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243C-4520-8EA0-A3F6D48A1A64}"/>
              </c:ext>
            </c:extLst>
          </c:dPt>
          <c:cat>
            <c:numRef>
              <c:f>MAR!$B$7:$O$7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</c:numCache>
            </c:numRef>
          </c:cat>
          <c:val>
            <c:numRef>
              <c:f>MAR!$B$9:$O$9</c:f>
              <c:numCache>
                <c:formatCode>0.00</c:formatCode>
                <c:ptCount val="14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1.35</c:v>
                </c:pt>
                <c:pt idx="4">
                  <c:v>1.4</c:v>
                </c:pt>
                <c:pt idx="5">
                  <c:v>1.4</c:v>
                </c:pt>
                <c:pt idx="6">
                  <c:v>1.35</c:v>
                </c:pt>
                <c:pt idx="7">
                  <c:v>1.4</c:v>
                </c:pt>
                <c:pt idx="8">
                  <c:v>1.4</c:v>
                </c:pt>
                <c:pt idx="9">
                  <c:v>1.35</c:v>
                </c:pt>
                <c:pt idx="10">
                  <c:v>1.35</c:v>
                </c:pt>
                <c:pt idx="11">
                  <c:v>1.4</c:v>
                </c:pt>
                <c:pt idx="12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C-4520-8EA0-A3F6D48A1A64}"/>
            </c:ext>
          </c:extLst>
        </c:ser>
        <c:ser>
          <c:idx val="1"/>
          <c:order val="1"/>
          <c:tx>
            <c:strRef>
              <c:f>MAR!$A$11</c:f>
              <c:strCache>
                <c:ptCount val="1"/>
                <c:pt idx="0">
                  <c:v>MOCHE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MAR!$B$7:$O$7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</c:numCache>
            </c:numRef>
          </c:cat>
          <c:val>
            <c:numRef>
              <c:f>MAR!$B$11:$O$11</c:f>
              <c:numCache>
                <c:formatCode>0.00</c:formatCode>
                <c:ptCount val="14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1.45</c:v>
                </c:pt>
                <c:pt idx="4">
                  <c:v>1.45</c:v>
                </c:pt>
                <c:pt idx="5">
                  <c:v>1.45</c:v>
                </c:pt>
                <c:pt idx="6">
                  <c:v>1.4</c:v>
                </c:pt>
                <c:pt idx="7">
                  <c:v>1.45</c:v>
                </c:pt>
                <c:pt idx="8">
                  <c:v>1.45</c:v>
                </c:pt>
                <c:pt idx="9">
                  <c:v>1.42</c:v>
                </c:pt>
                <c:pt idx="10">
                  <c:v>1.42</c:v>
                </c:pt>
                <c:pt idx="11">
                  <c:v>1.42</c:v>
                </c:pt>
                <c:pt idx="12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3C-4520-8EA0-A3F6D48A1A64}"/>
            </c:ext>
          </c:extLst>
        </c:ser>
        <c:ser>
          <c:idx val="2"/>
          <c:order val="2"/>
          <c:tx>
            <c:strRef>
              <c:f>MAR!$A$10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cat>
            <c:numRef>
              <c:f>MAR!$B$7:$O$7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31</c:v>
                </c:pt>
              </c:numCache>
            </c:numRef>
          </c:cat>
          <c:val>
            <c:numRef>
              <c:f>MAR!$B$10:$O$10</c:f>
              <c:numCache>
                <c:formatCode>0.00</c:formatCode>
                <c:ptCount val="14"/>
                <c:pt idx="0">
                  <c:v>1.45</c:v>
                </c:pt>
                <c:pt idx="1">
                  <c:v>1.45</c:v>
                </c:pt>
                <c:pt idx="2">
                  <c:v>1.45</c:v>
                </c:pt>
                <c:pt idx="3">
                  <c:v>1.4</c:v>
                </c:pt>
                <c:pt idx="4">
                  <c:v>1.35</c:v>
                </c:pt>
                <c:pt idx="5">
                  <c:v>1.35</c:v>
                </c:pt>
                <c:pt idx="6">
                  <c:v>1.35</c:v>
                </c:pt>
                <c:pt idx="7">
                  <c:v>1.4</c:v>
                </c:pt>
                <c:pt idx="8">
                  <c:v>1.42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A-4CF5-91E8-A4728113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29120"/>
        <c:axId val="160630656"/>
      </c:lineChart>
      <c:catAx>
        <c:axId val="1606291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06306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063065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06291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940714213106683"/>
          <c:y val="0.13771254136711172"/>
          <c:w val="0.75419121269225653"/>
          <c:h val="9.4375349895667454E-2"/>
        </c:manualLayout>
      </c:layout>
      <c:overlay val="0"/>
      <c:txPr>
        <a:bodyPr/>
        <a:lstStyle/>
        <a:p>
          <a:pPr>
            <a:defRPr lang="es-PE"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   PRECIOS PROMEDIO EN CHACRA DEL MAÍZ AMARILLO DURO  VALLES  VIRU Y CHICAMA-MOCHE -  ABRIL 2025</a:t>
            </a:r>
          </a:p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S/./kg
</a:t>
            </a:r>
          </a:p>
        </c:rich>
      </c:tx>
      <c:layout>
        <c:manualLayout>
          <c:xMode val="edge"/>
          <c:yMode val="edge"/>
          <c:x val="0.11865218480855723"/>
          <c:y val="7.820336017319868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73372214865955"/>
          <c:y val="0.23893352314011596"/>
          <c:w val="0.82270996357340764"/>
          <c:h val="0.68014705882352999"/>
        </c:manualLayout>
      </c:layout>
      <c:lineChart>
        <c:grouping val="standard"/>
        <c:varyColors val="0"/>
        <c:ser>
          <c:idx val="0"/>
          <c:order val="0"/>
          <c:tx>
            <c:strRef>
              <c:f>ABR!$A$9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705D-44CA-9752-7CAEBE7E634A}"/>
              </c:ext>
            </c:extLst>
          </c:dPt>
          <c:cat>
            <c:numRef>
              <c:f>ABR!$B$7:$N$7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ABR!$B$9:$N$9</c:f>
              <c:numCache>
                <c:formatCode>0.00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1.454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D-44CA-9752-7CAEBE7E634A}"/>
            </c:ext>
          </c:extLst>
        </c:ser>
        <c:ser>
          <c:idx val="1"/>
          <c:order val="1"/>
          <c:tx>
            <c:strRef>
              <c:f>ABR!$A$10</c:f>
              <c:strCache>
                <c:ptCount val="1"/>
                <c:pt idx="0">
                  <c:v>CHICAMA</c:v>
                </c:pt>
              </c:strCache>
            </c:strRef>
          </c:tx>
          <c:marker>
            <c:symbol val="none"/>
          </c:marker>
          <c:val>
            <c:numRef>
              <c:f>ABR!$B$10:$N$10</c:f>
              <c:numCache>
                <c:formatCode>0.00</c:formatCode>
                <c:ptCount val="13"/>
                <c:pt idx="0">
                  <c:v>1.4</c:v>
                </c:pt>
                <c:pt idx="1">
                  <c:v>1.42</c:v>
                </c:pt>
                <c:pt idx="2">
                  <c:v>1.42</c:v>
                </c:pt>
                <c:pt idx="3">
                  <c:v>1.42</c:v>
                </c:pt>
                <c:pt idx="4">
                  <c:v>1.42</c:v>
                </c:pt>
                <c:pt idx="5">
                  <c:v>1.42</c:v>
                </c:pt>
                <c:pt idx="6">
                  <c:v>1.42</c:v>
                </c:pt>
                <c:pt idx="7">
                  <c:v>1.42</c:v>
                </c:pt>
                <c:pt idx="8">
                  <c:v>1.42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D-44CA-9752-7CAEBE7E634A}"/>
            </c:ext>
          </c:extLst>
        </c:ser>
        <c:ser>
          <c:idx val="2"/>
          <c:order val="2"/>
          <c:tx>
            <c:strRef>
              <c:f>ABR!$A$11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none"/>
          </c:marker>
          <c:val>
            <c:numRef>
              <c:f>ABR!$B$11:$N$11</c:f>
              <c:numCache>
                <c:formatCode>0.00</c:formatCode>
                <c:ptCount val="13"/>
                <c:pt idx="0">
                  <c:v>1.42</c:v>
                </c:pt>
                <c:pt idx="1">
                  <c:v>1.42</c:v>
                </c:pt>
                <c:pt idx="2">
                  <c:v>1.44</c:v>
                </c:pt>
                <c:pt idx="3">
                  <c:v>1.44</c:v>
                </c:pt>
                <c:pt idx="4">
                  <c:v>1.44</c:v>
                </c:pt>
                <c:pt idx="5">
                  <c:v>1.45</c:v>
                </c:pt>
                <c:pt idx="6">
                  <c:v>1.45</c:v>
                </c:pt>
                <c:pt idx="7">
                  <c:v>1.45</c:v>
                </c:pt>
                <c:pt idx="8">
                  <c:v>1.45</c:v>
                </c:pt>
                <c:pt idx="9">
                  <c:v>1.42</c:v>
                </c:pt>
                <c:pt idx="10">
                  <c:v>1.42</c:v>
                </c:pt>
                <c:pt idx="11">
                  <c:v>1.42</c:v>
                </c:pt>
                <c:pt idx="12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3A-4F14-A85A-2E6FB605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85440"/>
        <c:axId val="160691712"/>
      </c:lineChart>
      <c:catAx>
        <c:axId val="1606854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236194093828725"/>
              <c:y val="0.908088141524682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06917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0691712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layout>
            <c:manualLayout>
              <c:xMode val="edge"/>
              <c:yMode val="edge"/>
              <c:x val="3.1872617681583774E-2"/>
              <c:y val="0.411764758218781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06854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8005075922053583"/>
          <c:y val="0.13978866474543705"/>
          <c:w val="0.3643607573195663"/>
          <c:h val="6.5564758295702949E-2"/>
        </c:manualLayout>
      </c:layout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MAIZ AMARILLO DURO - VALLES VIRU</a:t>
            </a:r>
            <a:r>
              <a:rPr lang="es-PE" sz="900" baseline="0"/>
              <a:t> Y </a:t>
            </a:r>
            <a:r>
              <a:rPr lang="es-PE" sz="900"/>
              <a:t>CHICAMA - MAYO 2024 
S/./kg
</a:t>
            </a:r>
          </a:p>
        </c:rich>
      </c:tx>
      <c:layout>
        <c:manualLayout>
          <c:xMode val="edge"/>
          <c:yMode val="edge"/>
          <c:x val="0.19196462086074856"/>
          <c:y val="2.94116893924844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1352964441089"/>
          <c:y val="0.27170027527046919"/>
          <c:w val="0.81473303084567572"/>
          <c:h val="0.57454561982407659"/>
        </c:manualLayout>
      </c:layout>
      <c:lineChart>
        <c:grouping val="standard"/>
        <c:varyColors val="0"/>
        <c:ser>
          <c:idx val="0"/>
          <c:order val="0"/>
          <c:tx>
            <c:strRef>
              <c:f>MAY!$A$9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86C-416B-9F77-095130D5957A}"/>
              </c:ext>
            </c:extLst>
          </c:dPt>
          <c:cat>
            <c:strRef>
              <c:f>MAY!$B$7:$O$7</c:f>
              <c:strCache>
                <c:ptCount val="14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  <c:pt idx="13">
                  <c:v>MENS.</c:v>
                </c:pt>
              </c:strCache>
            </c:strRef>
          </c:cat>
          <c:val>
            <c:numRef>
              <c:f>MAY!$B$9:$O$9</c:f>
              <c:numCache>
                <c:formatCode>0.00</c:formatCode>
                <c:ptCount val="14"/>
                <c:pt idx="0">
                  <c:v>1.4</c:v>
                </c:pt>
                <c:pt idx="1">
                  <c:v>1.4</c:v>
                </c:pt>
                <c:pt idx="2">
                  <c:v>1.55</c:v>
                </c:pt>
                <c:pt idx="3">
                  <c:v>1.5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1.4192307692307691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C-416B-9F77-095130D5957A}"/>
            </c:ext>
          </c:extLst>
        </c:ser>
        <c:ser>
          <c:idx val="1"/>
          <c:order val="1"/>
          <c:tx>
            <c:strRef>
              <c:f>MAY!$A$11</c:f>
              <c:strCache>
                <c:ptCount val="1"/>
                <c:pt idx="0">
                  <c:v>MOCHE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MAY!$B$7:$O$7</c:f>
              <c:strCache>
                <c:ptCount val="14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  <c:pt idx="13">
                  <c:v>MENS.</c:v>
                </c:pt>
              </c:strCache>
            </c:strRef>
          </c:cat>
          <c:val>
            <c:numRef>
              <c:f>MAY!$B$11:$O$11</c:f>
              <c:numCache>
                <c:formatCode>0.00</c:formatCode>
                <c:ptCount val="14"/>
                <c:pt idx="0">
                  <c:v>1.42</c:v>
                </c:pt>
                <c:pt idx="1">
                  <c:v>1.45</c:v>
                </c:pt>
                <c:pt idx="2">
                  <c:v>1.6</c:v>
                </c:pt>
                <c:pt idx="3">
                  <c:v>1.55</c:v>
                </c:pt>
                <c:pt idx="4">
                  <c:v>1.45</c:v>
                </c:pt>
                <c:pt idx="5">
                  <c:v>1.45</c:v>
                </c:pt>
                <c:pt idx="6">
                  <c:v>1.45</c:v>
                </c:pt>
                <c:pt idx="7">
                  <c:v>1.45</c:v>
                </c:pt>
                <c:pt idx="8">
                  <c:v>1.45</c:v>
                </c:pt>
                <c:pt idx="9">
                  <c:v>1.45</c:v>
                </c:pt>
                <c:pt idx="10">
                  <c:v>1.45</c:v>
                </c:pt>
                <c:pt idx="11">
                  <c:v>1.45</c:v>
                </c:pt>
                <c:pt idx="12">
                  <c:v>1.45</c:v>
                </c:pt>
                <c:pt idx="13">
                  <c:v>1.4669230769230768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6C-416B-9F77-095130D59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882688"/>
        <c:axId val="162884608"/>
      </c:lineChart>
      <c:catAx>
        <c:axId val="162882688"/>
        <c:scaling>
          <c:orientation val="minMax"/>
        </c:scaling>
        <c:delete val="0"/>
        <c:axPos val="b"/>
        <c:majorGridlines/>
        <c:title>
          <c:tx>
            <c:rich>
              <a:bodyPr anchor="b" anchorCtr="0"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064904900586062"/>
              <c:y val="0.875877344600217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28846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288460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layout>
            <c:manualLayout>
              <c:xMode val="edge"/>
              <c:yMode val="edge"/>
              <c:x val="1.4015316578578362E-2"/>
              <c:y val="0.41176461174060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288268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3953877683097827"/>
          <c:y val="0.16438096152615075"/>
          <c:w val="0.36660194872901164"/>
          <c:h val="8.3643172652199005E-2"/>
        </c:manualLayout>
      </c:layout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 </a:t>
            </a:r>
            <a:r>
              <a:rPr lang="es-PE" sz="900"/>
              <a:t>PRECIOS EN CHACRA DE MAIZ AMARILLO DURO - VALLES VIRU Y CHICAMA. JUNIO 2024 </a:t>
            </a:r>
            <a:r>
              <a:rPr lang="es-PE"/>
              <a:t>
(</a:t>
            </a:r>
            <a:r>
              <a:rPr lang="es-PE" sz="900"/>
              <a:t>S/./kg)</a:t>
            </a:r>
          </a:p>
        </c:rich>
      </c:tx>
      <c:layout>
        <c:manualLayout>
          <c:xMode val="edge"/>
          <c:yMode val="edge"/>
          <c:x val="0.11785172803120281"/>
          <c:y val="5.61788287102410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01411192591422"/>
          <c:y val="0.26371217544087977"/>
          <c:w val="0.83650267765888653"/>
          <c:h val="0.65420706709182008"/>
        </c:manualLayout>
      </c:layout>
      <c:lineChart>
        <c:grouping val="standard"/>
        <c:varyColors val="0"/>
        <c:ser>
          <c:idx val="0"/>
          <c:order val="0"/>
          <c:tx>
            <c:strRef>
              <c:f>JUN!$A$9</c:f>
              <c:strCache>
                <c:ptCount val="1"/>
                <c:pt idx="0">
                  <c:v>VIRU</c:v>
                </c:pt>
              </c:strCache>
            </c:strRef>
          </c:tx>
          <c:marker>
            <c:symbol val="triangle"/>
            <c:size val="5"/>
          </c:marker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1-DD50-44ED-8E03-0496907F1B6C}"/>
              </c:ext>
            </c:extLst>
          </c:dPt>
          <c:cat>
            <c:numRef>
              <c:f>JUN!$B$7:$N$7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30</c:v>
                </c:pt>
              </c:numCache>
            </c:numRef>
          </c:cat>
          <c:val>
            <c:numRef>
              <c:f>JUN!$B$9:$N$9</c:f>
              <c:numCache>
                <c:formatCode>0.00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  <c:pt idx="7">
                  <c:v>1.45</c:v>
                </c:pt>
                <c:pt idx="8">
                  <c:v>1.45</c:v>
                </c:pt>
                <c:pt idx="9">
                  <c:v>1.45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50-44ED-8E03-0496907F1B6C}"/>
            </c:ext>
          </c:extLst>
        </c:ser>
        <c:ser>
          <c:idx val="1"/>
          <c:order val="1"/>
          <c:tx>
            <c:strRef>
              <c:f>JUN!$A$11</c:f>
              <c:strCache>
                <c:ptCount val="1"/>
                <c:pt idx="0">
                  <c:v>MOCHE</c:v>
                </c:pt>
              </c:strCache>
            </c:strRef>
          </c:tx>
          <c:marker>
            <c:symbol val="diamond"/>
            <c:size val="5"/>
          </c:marker>
          <c:cat>
            <c:numRef>
              <c:f>JUN!$B$7:$N$7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30</c:v>
                </c:pt>
              </c:numCache>
            </c:numRef>
          </c:cat>
          <c:val>
            <c:numRef>
              <c:f>JUN!$B$11:$N$11</c:f>
              <c:numCache>
                <c:formatCode>0.00</c:formatCode>
                <c:ptCount val="13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1.45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1.45</c:v>
                </c:pt>
                <c:pt idx="11">
                  <c:v>1.5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50-44ED-8E03-0496907F1B6C}"/>
            </c:ext>
          </c:extLst>
        </c:ser>
        <c:ser>
          <c:idx val="2"/>
          <c:order val="2"/>
          <c:tx>
            <c:strRef>
              <c:f>JUN!$A$10</c:f>
              <c:strCache>
                <c:ptCount val="1"/>
                <c:pt idx="0">
                  <c:v>CHICAMA</c:v>
                </c:pt>
              </c:strCache>
            </c:strRef>
          </c:tx>
          <c:val>
            <c:numRef>
              <c:f>JUN!$B$10:$N$10</c:f>
              <c:numCache>
                <c:formatCode>0.00</c:formatCode>
                <c:ptCount val="13"/>
                <c:pt idx="0">
                  <c:v>1.4</c:v>
                </c:pt>
                <c:pt idx="1">
                  <c:v>1.43</c:v>
                </c:pt>
                <c:pt idx="2">
                  <c:v>1.43</c:v>
                </c:pt>
                <c:pt idx="3">
                  <c:v>1.43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  <c:pt idx="7">
                  <c:v>1.45</c:v>
                </c:pt>
                <c:pt idx="8">
                  <c:v>1.45</c:v>
                </c:pt>
                <c:pt idx="9">
                  <c:v>1.45</c:v>
                </c:pt>
                <c:pt idx="10">
                  <c:v>1.35</c:v>
                </c:pt>
                <c:pt idx="11">
                  <c:v>1.35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F6-4982-8E56-275364194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2336"/>
        <c:axId val="162952704"/>
      </c:lineChart>
      <c:catAx>
        <c:axId val="162942336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382279798824029"/>
              <c:y val="0.81827346049828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2952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2952704"/>
        <c:scaling>
          <c:orientation val="minMax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layout>
            <c:manualLayout>
              <c:xMode val="edge"/>
              <c:yMode val="edge"/>
              <c:x val="3.1872608102758104E-2"/>
              <c:y val="0.411764593255630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2942336"/>
        <c:crosses val="autoZero"/>
        <c:crossBetween val="midCat"/>
      </c:valAx>
      <c:spPr>
        <a:solidFill>
          <a:schemeClr val="accent3">
            <a:lumMod val="60000"/>
            <a:lumOff val="4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825269570170627"/>
          <c:y val="0.16710125593804909"/>
          <c:w val="0.35557716753773816"/>
          <c:h val="6.5907138673781479E-2"/>
        </c:manualLayout>
      </c:layout>
      <c:overlay val="0"/>
      <c:txPr>
        <a:bodyPr/>
        <a:lstStyle/>
        <a:p>
          <a:pPr rtl="0">
            <a:defRPr lang="es-PE" sz="900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2700">
      <a:solidFill>
        <a:schemeClr val="tx1">
          <a:alpha val="99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/>
              <a:t> PRECIOS EN CHACRA DE MAIZ AMARILLO DURO - VALLES VIRU Y CHICAMA </a:t>
            </a:r>
            <a:r>
              <a:rPr lang="es-PE" sz="1000" baseline="0"/>
              <a:t>- MOCHE </a:t>
            </a:r>
            <a:r>
              <a:rPr lang="es-PE" sz="1000"/>
              <a:t> JULIO 2024</a:t>
            </a:r>
          </a:p>
          <a:p>
            <a:pPr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 b="1" i="0" u="none" strike="noStrike" baseline="0">
                <a:effectLst/>
              </a:rPr>
              <a:t>(S/./ kg) </a:t>
            </a:r>
            <a:endParaRPr lang="es-PE" sz="1000"/>
          </a:p>
        </c:rich>
      </c:tx>
      <c:layout>
        <c:manualLayout>
          <c:xMode val="edge"/>
          <c:yMode val="edge"/>
          <c:x val="0.13928626029689262"/>
          <c:y val="2.0611291425910023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059367833603284"/>
          <c:y val="0.22273189049150741"/>
          <c:w val="0.8144712430426716"/>
          <c:h val="0.68168629106204603"/>
        </c:manualLayout>
      </c:layout>
      <c:lineChart>
        <c:grouping val="standard"/>
        <c:varyColors val="0"/>
        <c:ser>
          <c:idx val="0"/>
          <c:order val="0"/>
          <c:tx>
            <c:strRef>
              <c:f>JUL!$A$10</c:f>
              <c:strCache>
                <c:ptCount val="1"/>
                <c:pt idx="0">
                  <c:v>VIRU</c:v>
                </c:pt>
              </c:strCache>
            </c:strRef>
          </c:tx>
          <c:cat>
            <c:numRef>
              <c:f>JUL!$B$8:$L$8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</c:numCache>
            </c:numRef>
          </c:cat>
          <c:val>
            <c:numRef>
              <c:f>JUL!$B$10:$L$10</c:f>
              <c:numCache>
                <c:formatCode>0.00</c:formatCode>
                <c:ptCount val="11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1.45</c:v>
                </c:pt>
                <c:pt idx="8">
                  <c:v>1.45</c:v>
                </c:pt>
                <c:pt idx="9">
                  <c:v>1.4</c:v>
                </c:pt>
                <c:pt idx="1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4-4854-B502-B44C9C136E64}"/>
            </c:ext>
          </c:extLst>
        </c:ser>
        <c:ser>
          <c:idx val="1"/>
          <c:order val="1"/>
          <c:tx>
            <c:strRef>
              <c:f>JUL!$A$11</c:f>
              <c:strCache>
                <c:ptCount val="1"/>
                <c:pt idx="0">
                  <c:v>CHICAMA</c:v>
                </c:pt>
              </c:strCache>
            </c:strRef>
          </c:tx>
          <c:cat>
            <c:numRef>
              <c:f>JUL!$B$8:$L$8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</c:numCache>
            </c:numRef>
          </c:cat>
          <c:val>
            <c:numRef>
              <c:f>JUL!$B$11:$L$11</c:f>
              <c:numCache>
                <c:formatCode>0.00</c:formatCode>
                <c:ptCount val="11"/>
                <c:pt idx="0">
                  <c:v>1.4</c:v>
                </c:pt>
                <c:pt idx="1">
                  <c:v>1.35</c:v>
                </c:pt>
                <c:pt idx="2">
                  <c:v>1.35</c:v>
                </c:pt>
                <c:pt idx="3">
                  <c:v>1.4</c:v>
                </c:pt>
                <c:pt idx="4">
                  <c:v>1.4</c:v>
                </c:pt>
                <c:pt idx="5">
                  <c:v>1.35</c:v>
                </c:pt>
                <c:pt idx="6">
                  <c:v>1.4</c:v>
                </c:pt>
                <c:pt idx="7">
                  <c:v>1.4</c:v>
                </c:pt>
                <c:pt idx="8">
                  <c:v>1.45</c:v>
                </c:pt>
                <c:pt idx="9">
                  <c:v>1.4</c:v>
                </c:pt>
                <c:pt idx="1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4-4854-B502-B44C9C136E64}"/>
            </c:ext>
          </c:extLst>
        </c:ser>
        <c:ser>
          <c:idx val="2"/>
          <c:order val="2"/>
          <c:tx>
            <c:strRef>
              <c:f>JUL!$A$12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JUL!$B$8:$L$8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</c:numCache>
            </c:numRef>
          </c:cat>
          <c:val>
            <c:numRef>
              <c:f>JUL!$B$12:$L$12</c:f>
              <c:numCache>
                <c:formatCode>0.00</c:formatCode>
                <c:ptCount val="11"/>
                <c:pt idx="0">
                  <c:v>1.5</c:v>
                </c:pt>
                <c:pt idx="1">
                  <c:v>1.5</c:v>
                </c:pt>
                <c:pt idx="2">
                  <c:v>1.45</c:v>
                </c:pt>
                <c:pt idx="3">
                  <c:v>1.45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1.45</c:v>
                </c:pt>
                <c:pt idx="10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2-4389-B54C-D188625E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47936"/>
        <c:axId val="163449856"/>
      </c:lineChart>
      <c:catAx>
        <c:axId val="1634479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(dia)</a:t>
                </a:r>
              </a:p>
            </c:rich>
          </c:tx>
          <c:layout>
            <c:manualLayout>
              <c:xMode val="edge"/>
              <c:yMode val="edge"/>
              <c:x val="0.48245732259246138"/>
              <c:y val="0.844866198790368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449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44985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S/. Kg</a:t>
                </a:r>
              </a:p>
            </c:rich>
          </c:tx>
          <c:layout>
            <c:manualLayout>
              <c:xMode val="edge"/>
              <c:yMode val="edge"/>
              <c:x val="1.8459889745615708E-2"/>
              <c:y val="0.461267545361177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447936"/>
        <c:crosses val="autoZero"/>
        <c:crossBetween val="midCat"/>
        <c:majorUnit val="0.1"/>
        <c:minorUnit val="0.05"/>
      </c:valAx>
      <c:spPr>
        <a:solidFill>
          <a:schemeClr val="accent1">
            <a:lumMod val="40000"/>
            <a:lumOff val="6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458366074912732"/>
          <c:y val="0.12538373091533614"/>
          <c:w val="0.32563668234050247"/>
          <c:h val="6.3080326604276135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  <c:txPr>
        <a:bodyPr/>
        <a:lstStyle/>
        <a:p>
          <a:pPr>
            <a:defRPr b="1"/>
          </a:pPr>
          <a:endParaRPr lang="es-PE"/>
        </a:p>
      </c:txPr>
    </c:legend>
    <c:plotVisOnly val="0"/>
    <c:dispBlanksAs val="gap"/>
    <c:showDLblsOverMax val="0"/>
  </c:chart>
  <c:spPr>
    <a:solidFill>
      <a:schemeClr val="accent2">
        <a:lumMod val="40000"/>
        <a:lumOff val="60000"/>
      </a:schemeClr>
    </a:solidFill>
    <a:ln w="127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1000"/>
          </a:p>
          <a:p>
            <a:pPr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1000"/>
          </a:p>
        </c:rich>
      </c:tx>
      <c:layout>
        <c:manualLayout>
          <c:xMode val="edge"/>
          <c:yMode val="edge"/>
          <c:x val="0.13501248005763986"/>
          <c:y val="2.1739130434782608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059360324408222"/>
          <c:y val="0.21898721108614885"/>
          <c:w val="0.8144712430426716"/>
          <c:h val="0.63732394366197265"/>
        </c:manualLayout>
      </c:layout>
      <c:lineChart>
        <c:grouping val="standard"/>
        <c:varyColors val="0"/>
        <c:ser>
          <c:idx val="0"/>
          <c:order val="0"/>
          <c:tx>
            <c:strRef>
              <c:f>AGO!$A$9</c:f>
              <c:strCache>
                <c:ptCount val="1"/>
                <c:pt idx="0">
                  <c:v>VIRU</c:v>
                </c:pt>
              </c:strCache>
            </c:strRef>
          </c:tx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AGO!$B$9:$N$9</c:f>
              <c:numCache>
                <c:formatCode>0.00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1.45</c:v>
                </c:pt>
                <c:pt idx="7">
                  <c:v>1.45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1.45</c:v>
                </c:pt>
                <c:pt idx="12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C-4615-B2C9-97D5E3A84DED}"/>
            </c:ext>
          </c:extLst>
        </c:ser>
        <c:ser>
          <c:idx val="1"/>
          <c:order val="1"/>
          <c:tx>
            <c:strRef>
              <c:f>AGO!$A$10</c:f>
              <c:strCache>
                <c:ptCount val="1"/>
                <c:pt idx="0">
                  <c:v>CHICAMA</c:v>
                </c:pt>
              </c:strCache>
            </c:strRef>
          </c:tx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AGO!$B$10:$N$10</c:f>
              <c:numCache>
                <c:formatCode>0.00</c:formatCode>
                <c:ptCount val="1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C-4615-B2C9-97D5E3A84DED}"/>
            </c:ext>
          </c:extLst>
        </c:ser>
        <c:ser>
          <c:idx val="2"/>
          <c:order val="2"/>
          <c:tx>
            <c:strRef>
              <c:f>AGO!$A$11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AGO!$B$11:$N$11</c:f>
              <c:numCache>
                <c:formatCode>0.00</c:formatCode>
                <c:ptCount val="13"/>
                <c:pt idx="0">
                  <c:v>1.45</c:v>
                </c:pt>
                <c:pt idx="1">
                  <c:v>1.45</c:v>
                </c:pt>
                <c:pt idx="2">
                  <c:v>1.45</c:v>
                </c:pt>
                <c:pt idx="3">
                  <c:v>1.45</c:v>
                </c:pt>
                <c:pt idx="4">
                  <c:v>1.45</c:v>
                </c:pt>
                <c:pt idx="5">
                  <c:v>1.45</c:v>
                </c:pt>
                <c:pt idx="6">
                  <c:v>1.45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1.45</c:v>
                </c:pt>
                <c:pt idx="12">
                  <c:v>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4-49D8-85CF-D0785A95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01184"/>
        <c:axId val="163503104"/>
      </c:lineChart>
      <c:catAx>
        <c:axId val="1635011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(dia)</a:t>
                </a:r>
              </a:p>
            </c:rich>
          </c:tx>
          <c:layout>
            <c:manualLayout>
              <c:xMode val="edge"/>
              <c:yMode val="edge"/>
              <c:x val="0.48245741341155884"/>
              <c:y val="0.844866198790368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503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63503104"/>
        <c:scaling>
          <c:orientation val="minMax"/>
          <c:min val="0.5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S/. Kg</a:t>
                </a:r>
              </a:p>
            </c:rich>
          </c:tx>
          <c:layout>
            <c:manualLayout>
              <c:xMode val="edge"/>
              <c:yMode val="edge"/>
              <c:x val="1.845993515516443E-2"/>
              <c:y val="0.461267545361177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163501184"/>
        <c:crosses val="autoZero"/>
        <c:crossBetween val="midCat"/>
        <c:majorUnit val="0.1"/>
        <c:minorUnit val="0.05"/>
      </c:valAx>
      <c:spPr>
        <a:solidFill>
          <a:schemeClr val="accent1">
            <a:lumMod val="40000"/>
            <a:lumOff val="6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960605382060002"/>
          <c:y val="0.13655884427188983"/>
          <c:w val="0.35899953682260305"/>
          <c:h val="6.3022080688667381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  <c:txPr>
        <a:bodyPr/>
        <a:lstStyle/>
        <a:p>
          <a:pPr>
            <a:defRPr b="1"/>
          </a:pPr>
          <a:endParaRPr lang="es-PE"/>
        </a:p>
      </c:txPr>
    </c:legend>
    <c:plotVisOnly val="0"/>
    <c:dispBlanksAs val="gap"/>
    <c:showDLblsOverMax val="0"/>
  </c:chart>
  <c:spPr>
    <a:solidFill>
      <a:schemeClr val="accent2">
        <a:lumMod val="40000"/>
        <a:lumOff val="60000"/>
      </a:schemeClr>
    </a:solidFill>
    <a:ln w="127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67" r="0.75000000000000167" t="1" header="0.49212598450000078" footer="0.4921259845000007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13</xdr:row>
      <xdr:rowOff>104775</xdr:rowOff>
    </xdr:from>
    <xdr:to>
      <xdr:col>14</xdr:col>
      <xdr:colOff>190500</xdr:colOff>
      <xdr:row>40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825500</xdr:colOff>
      <xdr:row>16</xdr:row>
      <xdr:rowOff>104774</xdr:rowOff>
    </xdr:from>
    <xdr:to>
      <xdr:col>15</xdr:col>
      <xdr:colOff>635000</xdr:colOff>
      <xdr:row>44</xdr:row>
      <xdr:rowOff>152399</xdr:rowOff>
    </xdr:to>
    <xdr:graphicFrame macro="">
      <xdr:nvGraphicFramePr>
        <xdr:cNvPr id="14337" name="Chart 1">
          <a:extLst>
            <a:ext uri="{FF2B5EF4-FFF2-40B4-BE49-F238E27FC236}">
              <a16:creationId xmlns:a16="http://schemas.microsoft.com/office/drawing/2014/main" id="{00000000-0008-0000-0F00-00000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13</xdr:row>
      <xdr:rowOff>66674</xdr:rowOff>
    </xdr:from>
    <xdr:to>
      <xdr:col>17</xdr:col>
      <xdr:colOff>238125</xdr:colOff>
      <xdr:row>38</xdr:row>
      <xdr:rowOff>9524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1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14</xdr:row>
      <xdr:rowOff>0</xdr:rowOff>
    </xdr:from>
    <xdr:to>
      <xdr:col>16</xdr:col>
      <xdr:colOff>0</xdr:colOff>
      <xdr:row>31</xdr:row>
      <xdr:rowOff>95250</xdr:rowOff>
    </xdr:to>
    <xdr:graphicFrame macro="">
      <xdr:nvGraphicFramePr>
        <xdr:cNvPr id="16385" name="Chart 1">
          <a:extLst>
            <a:ext uri="{FF2B5EF4-FFF2-40B4-BE49-F238E27FC236}">
              <a16:creationId xmlns:a16="http://schemas.microsoft.com/office/drawing/2014/main" id="{00000000-0008-0000-1100-000001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12</xdr:row>
      <xdr:rowOff>57150</xdr:rowOff>
    </xdr:from>
    <xdr:to>
      <xdr:col>15</xdr:col>
      <xdr:colOff>885825</xdr:colOff>
      <xdr:row>30</xdr:row>
      <xdr:rowOff>47625</xdr:rowOff>
    </xdr:to>
    <xdr:graphicFrame macro="">
      <xdr:nvGraphicFramePr>
        <xdr:cNvPr id="17409" name="Chart 1">
          <a:extLst>
            <a:ext uri="{FF2B5EF4-FFF2-40B4-BE49-F238E27FC236}">
              <a16:creationId xmlns:a16="http://schemas.microsoft.com/office/drawing/2014/main" id="{00000000-0008-0000-12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250825</xdr:colOff>
      <xdr:row>13</xdr:row>
      <xdr:rowOff>123825</xdr:rowOff>
    </xdr:from>
    <xdr:to>
      <xdr:col>14</xdr:col>
      <xdr:colOff>336550</xdr:colOff>
      <xdr:row>40</xdr:row>
      <xdr:rowOff>19050</xdr:rowOff>
    </xdr:to>
    <xdr:graphicFrame macro="">
      <xdr:nvGraphicFramePr>
        <xdr:cNvPr id="18433" name="2 Gráfico">
          <a:extLst>
            <a:ext uri="{FF2B5EF4-FFF2-40B4-BE49-F238E27FC236}">
              <a16:creationId xmlns:a16="http://schemas.microsoft.com/office/drawing/2014/main" id="{00000000-0008-0000-13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36</xdr:row>
      <xdr:rowOff>152400</xdr:rowOff>
    </xdr:from>
    <xdr:to>
      <xdr:col>15</xdr:col>
      <xdr:colOff>342900</xdr:colOff>
      <xdr:row>58</xdr:row>
      <xdr:rowOff>0</xdr:rowOff>
    </xdr:to>
    <xdr:graphicFrame macro="">
      <xdr:nvGraphicFramePr>
        <xdr:cNvPr id="19457" name="Gráfico 2">
          <a:extLst>
            <a:ext uri="{FF2B5EF4-FFF2-40B4-BE49-F238E27FC236}">
              <a16:creationId xmlns:a16="http://schemas.microsoft.com/office/drawing/2014/main" id="{00000000-0008-0000-14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219075</xdr:colOff>
      <xdr:row>36</xdr:row>
      <xdr:rowOff>85725</xdr:rowOff>
    </xdr:from>
    <xdr:to>
      <xdr:col>25</xdr:col>
      <xdr:colOff>257175</xdr:colOff>
      <xdr:row>57</xdr:row>
      <xdr:rowOff>114300</xdr:rowOff>
    </xdr:to>
    <xdr:graphicFrame macro="">
      <xdr:nvGraphicFramePr>
        <xdr:cNvPr id="19458" name="Gráfico 4">
          <a:extLst>
            <a:ext uri="{FF2B5EF4-FFF2-40B4-BE49-F238E27FC236}">
              <a16:creationId xmlns:a16="http://schemas.microsoft.com/office/drawing/2014/main" id="{00000000-0008-0000-1400-000002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71</xdr:col>
      <xdr:colOff>28575</xdr:colOff>
      <xdr:row>59</xdr:row>
      <xdr:rowOff>0</xdr:rowOff>
    </xdr:from>
    <xdr:to>
      <xdr:col>83</xdr:col>
      <xdr:colOff>180975</xdr:colOff>
      <xdr:row>69</xdr:row>
      <xdr:rowOff>47625</xdr:rowOff>
    </xdr:to>
    <xdr:graphicFrame macro="">
      <xdr:nvGraphicFramePr>
        <xdr:cNvPr id="19459" name="Gráfico 5">
          <a:extLst>
            <a:ext uri="{FF2B5EF4-FFF2-40B4-BE49-F238E27FC236}">
              <a16:creationId xmlns:a16="http://schemas.microsoft.com/office/drawing/2014/main" id="{00000000-0008-0000-1400-000003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63</xdr:row>
      <xdr:rowOff>0</xdr:rowOff>
    </xdr:from>
    <xdr:to>
      <xdr:col>15</xdr:col>
      <xdr:colOff>323850</xdr:colOff>
      <xdr:row>84</xdr:row>
      <xdr:rowOff>6350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7E8DC99-A989-4A1B-A33E-C04D017BF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16</xdr:row>
      <xdr:rowOff>47625</xdr:rowOff>
    </xdr:from>
    <xdr:to>
      <xdr:col>10</xdr:col>
      <xdr:colOff>381000</xdr:colOff>
      <xdr:row>36</xdr:row>
      <xdr:rowOff>123825</xdr:rowOff>
    </xdr:to>
    <xdr:graphicFrame macro="">
      <xdr:nvGraphicFramePr>
        <xdr:cNvPr id="20481" name="1 Gráfico">
          <a:extLst>
            <a:ext uri="{FF2B5EF4-FFF2-40B4-BE49-F238E27FC236}">
              <a16:creationId xmlns:a16="http://schemas.microsoft.com/office/drawing/2014/main" id="{00000000-0008-0000-15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13</xdr:row>
      <xdr:rowOff>142875</xdr:rowOff>
    </xdr:from>
    <xdr:to>
      <xdr:col>16</xdr:col>
      <xdr:colOff>219075</xdr:colOff>
      <xdr:row>30</xdr:row>
      <xdr:rowOff>9525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7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13</xdr:row>
      <xdr:rowOff>57150</xdr:rowOff>
    </xdr:from>
    <xdr:to>
      <xdr:col>13</xdr:col>
      <xdr:colOff>333375</xdr:colOff>
      <xdr:row>29</xdr:row>
      <xdr:rowOff>85725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8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</xdr:row>
      <xdr:rowOff>19050</xdr:rowOff>
    </xdr:from>
    <xdr:to>
      <xdr:col>17</xdr:col>
      <xdr:colOff>438150</xdr:colOff>
      <xdr:row>35</xdr:row>
      <xdr:rowOff>123825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9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12</xdr:row>
      <xdr:rowOff>114300</xdr:rowOff>
    </xdr:from>
    <xdr:to>
      <xdr:col>16</xdr:col>
      <xdr:colOff>438150</xdr:colOff>
      <xdr:row>33</xdr:row>
      <xdr:rowOff>85725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A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13</xdr:row>
      <xdr:rowOff>85725</xdr:rowOff>
    </xdr:from>
    <xdr:to>
      <xdr:col>15</xdr:col>
      <xdr:colOff>238125</xdr:colOff>
      <xdr:row>32</xdr:row>
      <xdr:rowOff>133350</xdr:rowOff>
    </xdr:to>
    <xdr:graphicFrame macro="">
      <xdr:nvGraphicFramePr>
        <xdr:cNvPr id="10241" name="Chart 1">
          <a:extLst>
            <a:ext uri="{FF2B5EF4-FFF2-40B4-BE49-F238E27FC236}">
              <a16:creationId xmlns:a16="http://schemas.microsoft.com/office/drawing/2014/main" id="{00000000-0008-0000-0B00-000001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14</xdr:row>
      <xdr:rowOff>9525</xdr:rowOff>
    </xdr:from>
    <xdr:to>
      <xdr:col>16</xdr:col>
      <xdr:colOff>152400</xdr:colOff>
      <xdr:row>33</xdr:row>
      <xdr:rowOff>66675</xdr:rowOff>
    </xdr:to>
    <xdr:graphicFrame macro="">
      <xdr:nvGraphicFramePr>
        <xdr:cNvPr id="11265" name="Chart 1">
          <a:extLst>
            <a:ext uri="{FF2B5EF4-FFF2-40B4-BE49-F238E27FC236}">
              <a16:creationId xmlns:a16="http://schemas.microsoft.com/office/drawing/2014/main" id="{00000000-0008-0000-0C00-000001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336550</xdr:colOff>
      <xdr:row>13</xdr:row>
      <xdr:rowOff>82550</xdr:rowOff>
    </xdr:from>
    <xdr:to>
      <xdr:col>20</xdr:col>
      <xdr:colOff>165100</xdr:colOff>
      <xdr:row>35</xdr:row>
      <xdr:rowOff>25400</xdr:rowOff>
    </xdr:to>
    <xdr:graphicFrame macro="">
      <xdr:nvGraphicFramePr>
        <xdr:cNvPr id="12289" name="Chart 1">
          <a:extLst>
            <a:ext uri="{FF2B5EF4-FFF2-40B4-BE49-F238E27FC236}">
              <a16:creationId xmlns:a16="http://schemas.microsoft.com/office/drawing/2014/main" id="{00000000-0008-0000-0D00-000001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57150</xdr:rowOff>
    </xdr:from>
    <xdr:to>
      <xdr:col>15</xdr:col>
      <xdr:colOff>0</xdr:colOff>
      <xdr:row>33</xdr:row>
      <xdr:rowOff>3175</xdr:rowOff>
    </xdr:to>
    <xdr:graphicFrame macro="">
      <xdr:nvGraphicFramePr>
        <xdr:cNvPr id="13313" name="Chart 1">
          <a:extLst>
            <a:ext uri="{FF2B5EF4-FFF2-40B4-BE49-F238E27FC236}">
              <a16:creationId xmlns:a16="http://schemas.microsoft.com/office/drawing/2014/main" id="{00000000-0008-0000-0E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opLeftCell="A7" workbookViewId="0">
      <selection activeCell="K26" sqref="K26"/>
    </sheetView>
  </sheetViews>
  <sheetFormatPr baseColWidth="10" defaultRowHeight="12.75" x14ac:dyDescent="0.2"/>
  <cols>
    <col min="1" max="2" width="10.28515625" customWidth="1"/>
    <col min="3" max="3" width="6.5703125" customWidth="1"/>
    <col min="4" max="4" width="7.85546875" customWidth="1"/>
    <col min="5" max="14" width="6.5703125" customWidth="1"/>
    <col min="15" max="15" width="7.140625" customWidth="1"/>
    <col min="16" max="16" width="7.5703125" customWidth="1"/>
    <col min="17" max="17" width="7.28515625" customWidth="1"/>
  </cols>
  <sheetData>
    <row r="1" spans="1:17" x14ac:dyDescent="0.2">
      <c r="A1" s="146" t="s">
        <v>12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7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</row>
    <row r="5" spans="1:17" x14ac:dyDescent="0.2">
      <c r="A5" s="1" t="s">
        <v>93</v>
      </c>
      <c r="B5" s="1"/>
    </row>
    <row r="6" spans="1:17" ht="13.5" thickBot="1" x14ac:dyDescent="0.25"/>
    <row r="7" spans="1:17" x14ac:dyDescent="0.2">
      <c r="A7" s="8" t="s">
        <v>0</v>
      </c>
      <c r="B7" s="8"/>
      <c r="C7" s="8"/>
      <c r="D7" s="8"/>
      <c r="E7" s="14"/>
      <c r="F7" s="8"/>
      <c r="G7" s="8"/>
      <c r="H7" s="8"/>
      <c r="I7" s="14"/>
      <c r="J7" s="14"/>
      <c r="K7" s="14"/>
      <c r="L7" s="14"/>
      <c r="M7" s="14"/>
      <c r="N7" s="14"/>
      <c r="O7" s="9" t="s">
        <v>2</v>
      </c>
      <c r="P7" s="30" t="s">
        <v>25</v>
      </c>
      <c r="Q7" s="30" t="s">
        <v>26</v>
      </c>
    </row>
    <row r="8" spans="1:17" ht="13.5" thickBot="1" x14ac:dyDescent="0.25">
      <c r="A8" s="10"/>
      <c r="B8" s="10"/>
      <c r="C8" s="10" t="s">
        <v>8</v>
      </c>
      <c r="D8" s="10" t="s">
        <v>9</v>
      </c>
      <c r="E8" s="17" t="s">
        <v>10</v>
      </c>
      <c r="F8" s="10" t="s">
        <v>13</v>
      </c>
      <c r="G8" s="10" t="s">
        <v>14</v>
      </c>
      <c r="H8" s="10" t="s">
        <v>15</v>
      </c>
      <c r="I8" s="17" t="s">
        <v>16</v>
      </c>
      <c r="J8" s="17" t="s">
        <v>17</v>
      </c>
      <c r="K8" s="17" t="s">
        <v>18</v>
      </c>
      <c r="L8" s="17" t="s">
        <v>19</v>
      </c>
      <c r="M8" s="17" t="s">
        <v>20</v>
      </c>
      <c r="N8" s="17" t="s">
        <v>21</v>
      </c>
      <c r="O8" s="11" t="s">
        <v>7</v>
      </c>
      <c r="P8" s="31"/>
      <c r="Q8" s="31"/>
    </row>
    <row r="9" spans="1:17" ht="13.5" thickBot="1" x14ac:dyDescent="0.25">
      <c r="A9" s="16" t="s">
        <v>4</v>
      </c>
      <c r="B9" s="115">
        <v>2013</v>
      </c>
      <c r="C9" s="98">
        <v>0.82727272727272727</v>
      </c>
      <c r="D9" s="20">
        <v>0.85538461538461541</v>
      </c>
      <c r="E9" s="20">
        <v>0.87538461538461543</v>
      </c>
      <c r="F9" s="20">
        <v>0.94</v>
      </c>
      <c r="G9" s="20">
        <v>0.95538461538461528</v>
      </c>
      <c r="H9" s="20">
        <v>0.95749999999999991</v>
      </c>
      <c r="I9" s="20">
        <v>0.97307692307692284</v>
      </c>
      <c r="J9" s="20">
        <v>0.98583333333333345</v>
      </c>
      <c r="K9" s="20">
        <v>0.93076923076923079</v>
      </c>
      <c r="L9" s="20">
        <v>0.87615384615384617</v>
      </c>
      <c r="M9" s="20">
        <v>0.77333333333333332</v>
      </c>
      <c r="N9" s="20">
        <v>0.72461538461538444</v>
      </c>
      <c r="O9" s="24">
        <v>0.88955905205905206</v>
      </c>
      <c r="P9" s="32">
        <v>0.98583333333333345</v>
      </c>
      <c r="Q9" s="33">
        <v>0.72461538461538444</v>
      </c>
    </row>
    <row r="10" spans="1:17" ht="13.5" customHeight="1" thickBot="1" x14ac:dyDescent="0.25">
      <c r="A10" s="12" t="s">
        <v>5</v>
      </c>
      <c r="B10" s="116">
        <v>2013</v>
      </c>
      <c r="C10" s="96">
        <v>0.90999999999999992</v>
      </c>
      <c r="D10" s="13">
        <v>0.88000000000000023</v>
      </c>
      <c r="E10" s="13">
        <v>0.88000000000000023</v>
      </c>
      <c r="F10" s="13">
        <v>0.98923076923076936</v>
      </c>
      <c r="G10" s="13">
        <v>0.90461538461538471</v>
      </c>
      <c r="H10" s="13">
        <v>0.91500000000000015</v>
      </c>
      <c r="I10" s="13">
        <v>0.96461538461538465</v>
      </c>
      <c r="J10" s="13">
        <v>0.99333333333333351</v>
      </c>
      <c r="K10" s="13">
        <v>0.93076923076923079</v>
      </c>
      <c r="L10" s="13">
        <v>0.88923076923076905</v>
      </c>
      <c r="M10" s="13">
        <v>0.79916666666666669</v>
      </c>
      <c r="N10" s="13">
        <v>0.72692307692307689</v>
      </c>
      <c r="O10" s="24">
        <v>0.89857371794871799</v>
      </c>
      <c r="P10" s="34">
        <v>0.99333333333333351</v>
      </c>
      <c r="Q10" s="24">
        <v>0.72692307692307689</v>
      </c>
    </row>
    <row r="11" spans="1:17" ht="13.5" thickBot="1" x14ac:dyDescent="0.25">
      <c r="A11" s="16" t="s">
        <v>4</v>
      </c>
      <c r="B11" s="115">
        <v>2014</v>
      </c>
      <c r="C11" s="98">
        <v>0.80076923076923068</v>
      </c>
      <c r="D11" s="20">
        <v>0.75416666666666676</v>
      </c>
      <c r="E11" s="20">
        <v>0.82999999999999985</v>
      </c>
      <c r="F11" s="20">
        <v>0.9900000000000001</v>
      </c>
      <c r="G11" s="20">
        <v>0.94923076923076932</v>
      </c>
      <c r="H11" s="20">
        <v>1.0715384615384616</v>
      </c>
      <c r="I11" s="20">
        <v>1.0738461538461537</v>
      </c>
      <c r="J11" s="20">
        <v>1.0576923076923077</v>
      </c>
      <c r="K11" s="20">
        <v>1.0161538461538462</v>
      </c>
      <c r="L11" s="20">
        <v>1.0157142857142856</v>
      </c>
      <c r="M11" s="20">
        <v>0.98615384615384627</v>
      </c>
      <c r="N11" s="20">
        <v>0.94538461538461505</v>
      </c>
      <c r="O11" s="24">
        <f>IF(ISERROR(AVERAGE(C11:N11)),"",AVERAGE(C11:N11))</f>
        <v>0.95755418192918162</v>
      </c>
      <c r="P11" s="32">
        <f>MAX(C11:N11)</f>
        <v>1.0738461538461537</v>
      </c>
      <c r="Q11" s="33">
        <f>MIN(C11:N11)</f>
        <v>0.75416666666666676</v>
      </c>
    </row>
    <row r="12" spans="1:17" ht="13.5" thickBot="1" x14ac:dyDescent="0.25">
      <c r="A12" s="12" t="s">
        <v>5</v>
      </c>
      <c r="B12" s="116">
        <v>2014</v>
      </c>
      <c r="C12" s="96">
        <v>0.72846153846153849</v>
      </c>
      <c r="D12" s="13">
        <v>0.79250000000000009</v>
      </c>
      <c r="E12" s="13">
        <v>0.83769230769230774</v>
      </c>
      <c r="F12" s="13">
        <v>0.98384615384615404</v>
      </c>
      <c r="G12" s="13">
        <v>1.0292307692307692</v>
      </c>
      <c r="H12" s="13">
        <v>1.0515384615384618</v>
      </c>
      <c r="I12" s="13">
        <v>1.0500000000000003</v>
      </c>
      <c r="J12" s="13">
        <v>1.0338461538461539</v>
      </c>
      <c r="K12" s="13">
        <v>1.0161538461538462</v>
      </c>
      <c r="L12" s="13">
        <v>1.0421428571428573</v>
      </c>
      <c r="M12" s="13">
        <v>1.0977777777777777</v>
      </c>
      <c r="N12" s="13">
        <v>1.064615384615385</v>
      </c>
      <c r="O12" s="24">
        <f>IF(ISERROR(AVERAGE(C12:N12)),"",AVERAGE(C12:N12))</f>
        <v>0.97731710419210438</v>
      </c>
      <c r="P12" s="34">
        <f>MAX(C12:N12)</f>
        <v>1.0977777777777777</v>
      </c>
      <c r="Q12" s="24">
        <f>MIN(C12:N12)</f>
        <v>0.72846153846153849</v>
      </c>
    </row>
    <row r="13" spans="1:17" ht="13.5" thickBot="1" x14ac:dyDescent="0.25">
      <c r="A13" s="16" t="s">
        <v>4</v>
      </c>
      <c r="B13" s="115">
        <v>2015</v>
      </c>
      <c r="C13" s="98">
        <v>0.92769230769230759</v>
      </c>
      <c r="D13" s="20">
        <v>0.84999999999999976</v>
      </c>
      <c r="E13" s="20">
        <v>0.92461538461538462</v>
      </c>
      <c r="F13" s="20">
        <v>0.95692307692307699</v>
      </c>
      <c r="G13" s="20">
        <v>0.93166666666666653</v>
      </c>
      <c r="H13" s="20">
        <v>0.91000000000000014</v>
      </c>
      <c r="I13" s="20">
        <v>0.81437499999999985</v>
      </c>
      <c r="J13" s="20">
        <v>0.81</v>
      </c>
      <c r="K13" s="20">
        <v>0.83214285714285707</v>
      </c>
      <c r="L13" s="20">
        <v>0.82423076923076932</v>
      </c>
      <c r="M13" s="20">
        <v>0.81846153846153846</v>
      </c>
      <c r="N13" s="20">
        <v>0.80933333333333357</v>
      </c>
      <c r="O13" s="24">
        <v>0.86745341117216113</v>
      </c>
      <c r="P13" s="32">
        <v>0.95692307692307699</v>
      </c>
      <c r="Q13" s="33">
        <v>0.80933333333333357</v>
      </c>
    </row>
    <row r="14" spans="1:17" ht="13.5" thickBot="1" x14ac:dyDescent="0.25">
      <c r="A14" s="12" t="s">
        <v>5</v>
      </c>
      <c r="B14" s="116">
        <v>2015</v>
      </c>
      <c r="C14" s="96">
        <v>1.0000000000000002</v>
      </c>
      <c r="D14" s="13">
        <v>0.90499999999999992</v>
      </c>
      <c r="E14" s="13">
        <v>0.95153846153846133</v>
      </c>
      <c r="F14" s="13">
        <v>0.98615384615384616</v>
      </c>
      <c r="G14" s="13">
        <v>0.94999999999999984</v>
      </c>
      <c r="H14" s="13">
        <v>0.93923076923076931</v>
      </c>
      <c r="I14" s="13">
        <v>0.85750000000000015</v>
      </c>
      <c r="J14" s="13">
        <v>0.81384615384615366</v>
      </c>
      <c r="K14" s="13">
        <v>0.83714285714285697</v>
      </c>
      <c r="L14" s="13">
        <v>0.84769230769230752</v>
      </c>
      <c r="M14" s="13">
        <v>0.84999999999999976</v>
      </c>
      <c r="N14" s="13">
        <v>0.82666666666666677</v>
      </c>
      <c r="O14" s="24">
        <v>0.89706425518925503</v>
      </c>
      <c r="P14" s="34">
        <v>1.0000000000000002</v>
      </c>
      <c r="Q14" s="24">
        <v>0.81384615384615366</v>
      </c>
    </row>
    <row r="15" spans="1:17" ht="13.5" thickBot="1" x14ac:dyDescent="0.25">
      <c r="A15" s="16" t="s">
        <v>4</v>
      </c>
      <c r="B15" s="115">
        <v>2016</v>
      </c>
      <c r="C15" s="98">
        <v>0.86684615384615382</v>
      </c>
      <c r="D15" s="20">
        <v>0.92692307692307674</v>
      </c>
      <c r="E15" s="20">
        <v>0.99230769230769256</v>
      </c>
      <c r="F15" s="20">
        <v>1.0938461538461539</v>
      </c>
      <c r="G15" s="20">
        <v>1.3000000000000003</v>
      </c>
      <c r="H15" s="20">
        <v>1.2357142857142855</v>
      </c>
      <c r="I15" s="20">
        <v>1.2375</v>
      </c>
      <c r="J15" s="20">
        <v>1.0750000000000002</v>
      </c>
      <c r="K15" s="20">
        <v>1.0846153846153845</v>
      </c>
      <c r="L15" s="20">
        <v>1.1892857142857138</v>
      </c>
      <c r="M15" s="20">
        <v>1.1807692307692308</v>
      </c>
      <c r="N15" s="20">
        <v>1.032142857142857</v>
      </c>
      <c r="O15" s="24">
        <v>1.101245879120879</v>
      </c>
      <c r="P15" s="32">
        <v>1.3000000000000003</v>
      </c>
      <c r="Q15" s="33">
        <v>0.86684615384615382</v>
      </c>
    </row>
    <row r="16" spans="1:17" ht="13.5" thickBot="1" x14ac:dyDescent="0.25">
      <c r="A16" s="12" t="s">
        <v>5</v>
      </c>
      <c r="B16" s="116">
        <v>2016</v>
      </c>
      <c r="C16" s="96">
        <v>0.8123076923076924</v>
      </c>
      <c r="D16" s="13">
        <v>0.82230769230769241</v>
      </c>
      <c r="E16" s="13">
        <v>0.88769230769230789</v>
      </c>
      <c r="F16" s="13">
        <v>1.0192307692307692</v>
      </c>
      <c r="G16" s="13">
        <v>1.1499999999999999</v>
      </c>
      <c r="H16" s="13">
        <v>1.2050000000000001</v>
      </c>
      <c r="I16" s="13">
        <v>1.1499999999999999</v>
      </c>
      <c r="J16" s="13">
        <v>1.0171428571428573</v>
      </c>
      <c r="K16" s="13">
        <v>1.1515384615384616</v>
      </c>
      <c r="L16" s="13">
        <v>1.1157142857142861</v>
      </c>
      <c r="M16" s="13">
        <v>1.1400000000000001</v>
      </c>
      <c r="N16" s="13">
        <v>1.171428571428571</v>
      </c>
      <c r="O16" s="24">
        <v>1.0535302197802199</v>
      </c>
      <c r="P16" s="34">
        <v>1.2050000000000001</v>
      </c>
      <c r="Q16" s="24">
        <v>0.8123076923076924</v>
      </c>
    </row>
    <row r="17" spans="1:17" ht="13.5" thickBot="1" x14ac:dyDescent="0.25">
      <c r="A17" s="16" t="s">
        <v>4</v>
      </c>
      <c r="B17" s="115">
        <v>2017</v>
      </c>
      <c r="C17" s="98">
        <v>1.0178571428571428</v>
      </c>
      <c r="D17" s="20">
        <v>0.97999999999999987</v>
      </c>
      <c r="E17" s="20">
        <v>0.98</v>
      </c>
      <c r="F17" s="20">
        <v>1.0336363636363635</v>
      </c>
      <c r="G17" s="20">
        <v>1.07</v>
      </c>
      <c r="H17" s="20">
        <v>1.08</v>
      </c>
      <c r="I17" s="20">
        <v>0.94181818181818189</v>
      </c>
      <c r="J17" s="20">
        <v>1</v>
      </c>
      <c r="K17" s="20">
        <v>0.8588888888888887</v>
      </c>
      <c r="L17" s="20">
        <v>0.90692307692307716</v>
      </c>
      <c r="M17" s="20">
        <v>0.8616666666666668</v>
      </c>
      <c r="N17" s="20">
        <v>0.77899999999999991</v>
      </c>
      <c r="O17" s="24">
        <v>0.95914919339919325</v>
      </c>
      <c r="P17" s="32">
        <v>1.08</v>
      </c>
      <c r="Q17" s="33">
        <v>0.77899999999999991</v>
      </c>
    </row>
    <row r="18" spans="1:17" ht="13.5" thickBot="1" x14ac:dyDescent="0.25">
      <c r="A18" s="12" t="s">
        <v>5</v>
      </c>
      <c r="B18" s="116">
        <v>2017</v>
      </c>
      <c r="C18" s="96">
        <v>1.082857142857143</v>
      </c>
      <c r="D18" s="13">
        <v>1.0725</v>
      </c>
      <c r="E18" s="13">
        <v>1.08</v>
      </c>
      <c r="F18" s="13">
        <v>1.08</v>
      </c>
      <c r="G18" s="13">
        <v>1.08</v>
      </c>
      <c r="H18" s="13">
        <v>1.05</v>
      </c>
      <c r="I18" s="13">
        <v>0.87454545454545463</v>
      </c>
      <c r="J18" s="13">
        <v>0.9</v>
      </c>
      <c r="K18" s="13">
        <v>0.84333333333333327</v>
      </c>
      <c r="L18" s="13">
        <v>0.91846153846153844</v>
      </c>
      <c r="M18" s="13">
        <v>0.82833333333333325</v>
      </c>
      <c r="N18" s="13">
        <v>0.81600000000000006</v>
      </c>
      <c r="O18" s="24">
        <v>0.96883590021090038</v>
      </c>
      <c r="P18" s="34">
        <v>1.082857142857143</v>
      </c>
      <c r="Q18" s="24">
        <v>0.81600000000000006</v>
      </c>
    </row>
    <row r="19" spans="1:17" ht="13.5" thickBot="1" x14ac:dyDescent="0.25">
      <c r="A19" s="16" t="s">
        <v>4</v>
      </c>
      <c r="B19" s="115">
        <v>2018</v>
      </c>
      <c r="C19" s="98">
        <v>0.82538461538461561</v>
      </c>
      <c r="D19" s="20">
        <v>0.72083333333333333</v>
      </c>
      <c r="E19" s="20">
        <v>0.76538461538461544</v>
      </c>
      <c r="F19" s="20">
        <v>0.80769230769230782</v>
      </c>
      <c r="G19" s="20">
        <v>0.9</v>
      </c>
      <c r="H19" s="20">
        <v>1.3</v>
      </c>
      <c r="I19" s="20">
        <v>1.1538461538461537</v>
      </c>
      <c r="J19" s="20">
        <v>0.98</v>
      </c>
      <c r="K19" s="20">
        <v>0.9375</v>
      </c>
      <c r="L19" s="20">
        <v>1.0078571428571428</v>
      </c>
      <c r="M19" s="20">
        <v>0.98833333333333317</v>
      </c>
      <c r="N19" s="20">
        <v>0.90615384615384598</v>
      </c>
      <c r="O19" s="24">
        <v>0.94108211233211225</v>
      </c>
      <c r="P19" s="32">
        <v>1.3</v>
      </c>
      <c r="Q19" s="33">
        <v>0.72083333333333333</v>
      </c>
    </row>
    <row r="20" spans="1:17" ht="13.5" thickBot="1" x14ac:dyDescent="0.25">
      <c r="A20" s="12" t="s">
        <v>5</v>
      </c>
      <c r="B20" s="116">
        <v>2018</v>
      </c>
      <c r="C20" s="96">
        <v>0.79454545454545444</v>
      </c>
      <c r="D20" s="13">
        <v>0.70166666666666655</v>
      </c>
      <c r="E20" s="13">
        <v>0.77000000000000013</v>
      </c>
      <c r="F20" s="13">
        <v>0.8</v>
      </c>
      <c r="G20" s="13">
        <v>1</v>
      </c>
      <c r="H20" s="13">
        <v>1.1499999999999999</v>
      </c>
      <c r="I20" s="13">
        <v>1.0761538461538462</v>
      </c>
      <c r="J20" s="13">
        <v>1</v>
      </c>
      <c r="K20" s="13">
        <v>0.96416666666666673</v>
      </c>
      <c r="L20" s="13">
        <v>1.014285714285714</v>
      </c>
      <c r="M20" s="13">
        <v>1.0041666666666667</v>
      </c>
      <c r="N20" s="13">
        <v>1</v>
      </c>
      <c r="O20" s="24">
        <v>0.93958208458208459</v>
      </c>
      <c r="P20" s="34">
        <v>1.1499999999999999</v>
      </c>
      <c r="Q20" s="24">
        <v>0.70166666666666655</v>
      </c>
    </row>
    <row r="21" spans="1:17" ht="13.5" thickBot="1" x14ac:dyDescent="0.25">
      <c r="A21" s="16" t="s">
        <v>4</v>
      </c>
      <c r="B21" s="115">
        <v>2019</v>
      </c>
      <c r="C21" s="98">
        <v>0.91153846153846163</v>
      </c>
      <c r="D21" s="20">
        <v>0.90416666666666679</v>
      </c>
      <c r="E21" s="20">
        <v>0.92846153846153845</v>
      </c>
      <c r="F21" s="20">
        <v>0.99333333333333329</v>
      </c>
      <c r="G21" s="20">
        <v>1.0692307692307692</v>
      </c>
      <c r="H21" s="20">
        <v>1.0666666666666667</v>
      </c>
      <c r="I21" s="20">
        <v>1.0653846153846152</v>
      </c>
      <c r="J21" s="20">
        <v>0.9666666666666669</v>
      </c>
      <c r="K21" s="20">
        <v>0.88076923076923097</v>
      </c>
      <c r="L21" s="20">
        <v>0.79928571428571449</v>
      </c>
      <c r="M21" s="20">
        <v>0.8</v>
      </c>
      <c r="N21" s="20">
        <v>0.87750000000000006</v>
      </c>
      <c r="O21" s="24">
        <v>0.93858363858363847</v>
      </c>
      <c r="P21" s="32">
        <v>1.0692307692307692</v>
      </c>
      <c r="Q21" s="33">
        <v>0.90416666666666679</v>
      </c>
    </row>
    <row r="22" spans="1:17" ht="13.5" thickBot="1" x14ac:dyDescent="0.25">
      <c r="A22" s="12" t="s">
        <v>5</v>
      </c>
      <c r="B22" s="116">
        <v>2019</v>
      </c>
      <c r="C22" s="96">
        <v>0.90000000000000024</v>
      </c>
      <c r="D22" s="13">
        <v>0.90000000000000024</v>
      </c>
      <c r="E22" s="13">
        <v>0.87692307692307681</v>
      </c>
      <c r="F22" s="13">
        <v>0.84999999999999976</v>
      </c>
      <c r="G22" s="13">
        <v>0.93923076923076931</v>
      </c>
      <c r="H22" s="13">
        <v>1.0116666666666665</v>
      </c>
      <c r="I22" s="13">
        <v>0.94153846153846188</v>
      </c>
      <c r="J22" s="13">
        <v>0.88166666666666682</v>
      </c>
      <c r="K22" s="13">
        <v>0.85692307692307679</v>
      </c>
      <c r="L22" s="13">
        <v>0.81357142857142872</v>
      </c>
      <c r="M22" s="13">
        <v>0.79909090909090918</v>
      </c>
      <c r="N22" s="13">
        <v>0.87416666666666687</v>
      </c>
      <c r="O22" s="24">
        <v>0.88706481018981032</v>
      </c>
      <c r="P22" s="34">
        <v>1.0116666666666665</v>
      </c>
      <c r="Q22" s="24">
        <v>0.84999999999999976</v>
      </c>
    </row>
    <row r="23" spans="1:17" ht="13.5" thickBot="1" x14ac:dyDescent="0.25">
      <c r="A23" s="16" t="s">
        <v>4</v>
      </c>
      <c r="B23" s="115">
        <v>2020</v>
      </c>
      <c r="C23" s="98">
        <v>0.92923076923076919</v>
      </c>
      <c r="D23" s="20">
        <v>0.90166666666666651</v>
      </c>
      <c r="E23" s="20">
        <v>0.83461538461538476</v>
      </c>
      <c r="F23" s="20">
        <v>0.82692307692307687</v>
      </c>
      <c r="G23" s="20">
        <v>0.97833333333333317</v>
      </c>
      <c r="H23" s="20">
        <v>0.99083333333333334</v>
      </c>
      <c r="I23" s="20">
        <v>1.0271428571428574</v>
      </c>
      <c r="J23" s="20">
        <v>1.0153846153846153</v>
      </c>
      <c r="K23" s="20">
        <v>0.99076923076923085</v>
      </c>
      <c r="L23" s="20">
        <v>1.0907692307692307</v>
      </c>
      <c r="M23" s="20">
        <v>1.1272727272727274</v>
      </c>
      <c r="N23" s="20">
        <v>1.159</v>
      </c>
      <c r="O23" s="24">
        <v>0.98932843545343563</v>
      </c>
      <c r="P23" s="32">
        <v>1.159</v>
      </c>
      <c r="Q23" s="33">
        <v>0.82692307692307687</v>
      </c>
    </row>
    <row r="24" spans="1:17" ht="13.5" thickBot="1" x14ac:dyDescent="0.25">
      <c r="A24" s="12" t="s">
        <v>5</v>
      </c>
      <c r="B24" s="116">
        <v>2020</v>
      </c>
      <c r="C24" s="96">
        <v>0.94545454545454544</v>
      </c>
      <c r="D24" s="13">
        <v>0.87083333333333313</v>
      </c>
      <c r="E24" s="13">
        <v>0.83769230769230774</v>
      </c>
      <c r="F24" s="13">
        <v>0.82846153846153847</v>
      </c>
      <c r="G24" s="13">
        <v>0.95833333333333337</v>
      </c>
      <c r="H24" s="13">
        <v>0.96916666666666673</v>
      </c>
      <c r="I24" s="13">
        <v>1.0142857142857142</v>
      </c>
      <c r="J24" s="13">
        <v>0.98307692307692329</v>
      </c>
      <c r="K24" s="13">
        <v>1.0546153846153847</v>
      </c>
      <c r="L24" s="13">
        <v>1.1884615384615385</v>
      </c>
      <c r="M24" s="13">
        <v>1.1363636363636365</v>
      </c>
      <c r="N24" s="13">
        <v>1.1670000000000003</v>
      </c>
      <c r="O24" s="24">
        <v>0.99614541014541003</v>
      </c>
      <c r="P24" s="32">
        <v>1.1884615384615385</v>
      </c>
      <c r="Q24" s="33">
        <v>0.82846153846153847</v>
      </c>
    </row>
    <row r="25" spans="1:17" ht="13.5" thickBot="1" x14ac:dyDescent="0.25">
      <c r="A25" s="16" t="s">
        <v>4</v>
      </c>
      <c r="B25" s="115">
        <v>2021</v>
      </c>
      <c r="C25" s="96">
        <v>1.1800000000000002</v>
      </c>
      <c r="D25" s="13">
        <v>1.2116666666666667</v>
      </c>
      <c r="E25" s="13">
        <v>1.2028571428571426</v>
      </c>
      <c r="F25" s="13">
        <v>1.2274999999999998</v>
      </c>
      <c r="G25" s="13">
        <v>1.2630769230769232</v>
      </c>
      <c r="H25" s="13">
        <v>1.3538461538461539</v>
      </c>
      <c r="I25" s="13">
        <v>1.3633333333333331</v>
      </c>
      <c r="J25" s="13">
        <v>1.3611111111111112</v>
      </c>
      <c r="K25" s="13">
        <v>1.3</v>
      </c>
      <c r="L25" s="13">
        <v>1.3125000000000002</v>
      </c>
      <c r="M25" s="13">
        <v>1.4136363636363638</v>
      </c>
      <c r="N25" s="13">
        <v>1.45</v>
      </c>
      <c r="O25" s="24">
        <v>1.3032939745439747</v>
      </c>
      <c r="P25" s="32">
        <v>1.45</v>
      </c>
      <c r="Q25" s="33">
        <v>1.1800000000000002</v>
      </c>
    </row>
    <row r="26" spans="1:17" ht="13.5" thickBot="1" x14ac:dyDescent="0.25">
      <c r="A26" s="12" t="s">
        <v>5</v>
      </c>
      <c r="B26" s="116">
        <v>2021</v>
      </c>
      <c r="C26" s="121">
        <v>1.18</v>
      </c>
      <c r="D26" s="122">
        <v>1.2625</v>
      </c>
      <c r="E26" s="13">
        <v>1.2357142857142858</v>
      </c>
      <c r="F26" s="13">
        <v>1.2750000000000001</v>
      </c>
      <c r="G26" s="13">
        <v>1.3461538461538463</v>
      </c>
      <c r="H26" s="13">
        <v>1.3730769230769231</v>
      </c>
      <c r="I26" s="13">
        <v>1.375</v>
      </c>
      <c r="J26" s="13">
        <v>1.3555555555555554</v>
      </c>
      <c r="K26" s="13">
        <v>1.35</v>
      </c>
      <c r="L26" s="13">
        <v>1.4149999999999998</v>
      </c>
      <c r="M26" s="13">
        <v>1.4563636363636367</v>
      </c>
      <c r="N26" s="13">
        <v>1.48</v>
      </c>
      <c r="O26" s="24">
        <v>1.342030353905354</v>
      </c>
      <c r="P26" s="32">
        <v>1.48</v>
      </c>
      <c r="Q26" s="33">
        <v>1.18</v>
      </c>
    </row>
    <row r="27" spans="1:17" ht="13.5" thickBot="1" x14ac:dyDescent="0.25">
      <c r="A27" s="16" t="s">
        <v>82</v>
      </c>
      <c r="B27" s="115">
        <v>2021</v>
      </c>
      <c r="C27" s="119"/>
      <c r="D27" s="120"/>
      <c r="E27" s="13">
        <v>1.342857142857143</v>
      </c>
      <c r="F27" s="13">
        <v>1.3416666666666666</v>
      </c>
      <c r="G27" s="13">
        <v>1.3538461538461539</v>
      </c>
      <c r="H27" s="13">
        <v>1.3961538461538463</v>
      </c>
      <c r="I27" s="13">
        <v>1.4999999999999998</v>
      </c>
      <c r="J27" s="13">
        <v>1.4944444444444445</v>
      </c>
      <c r="K27" s="13">
        <v>1.5</v>
      </c>
      <c r="L27" s="13">
        <v>1.4708333333333332</v>
      </c>
      <c r="M27" s="13">
        <v>1.4941666666666666</v>
      </c>
      <c r="N27" s="13">
        <v>1.5</v>
      </c>
      <c r="O27" s="24">
        <v>1.4393968253968255</v>
      </c>
      <c r="P27" s="32">
        <v>1.5</v>
      </c>
      <c r="Q27" s="33">
        <v>1.3416666666666666</v>
      </c>
    </row>
    <row r="28" spans="1:17" ht="13.5" thickBot="1" x14ac:dyDescent="0.25">
      <c r="A28" s="12" t="s">
        <v>4</v>
      </c>
      <c r="B28" s="116">
        <v>2022</v>
      </c>
      <c r="C28" s="98">
        <v>1.4746153846153847</v>
      </c>
      <c r="D28" s="20">
        <v>1.4358333333333333</v>
      </c>
      <c r="E28" s="20">
        <v>1.369230769230769</v>
      </c>
      <c r="F28" s="20">
        <v>1.4624999999999997</v>
      </c>
      <c r="G28" s="20">
        <v>1.3923076923076925</v>
      </c>
      <c r="H28" s="20">
        <v>1.5083333333333335</v>
      </c>
      <c r="I28" s="20">
        <v>1.7024999999999997</v>
      </c>
      <c r="J28" s="20">
        <v>1.6321428571428576</v>
      </c>
      <c r="K28" s="20">
        <v>1.5461538461538462</v>
      </c>
      <c r="L28" s="20">
        <v>1.5192307692307692</v>
      </c>
      <c r="M28" s="20">
        <v>1.5</v>
      </c>
      <c r="N28" s="20">
        <v>1.45</v>
      </c>
      <c r="O28" s="24">
        <v>1.4994039987789984</v>
      </c>
      <c r="P28" s="32">
        <v>1.7024999999999997</v>
      </c>
      <c r="Q28" s="33">
        <v>1.369230769230769</v>
      </c>
    </row>
    <row r="29" spans="1:17" ht="13.5" thickBot="1" x14ac:dyDescent="0.25">
      <c r="A29" s="12" t="s">
        <v>5</v>
      </c>
      <c r="B29" s="116">
        <v>2022</v>
      </c>
      <c r="C29" s="96">
        <v>1.4746153846153842</v>
      </c>
      <c r="D29" s="13">
        <v>1.3466666666666669</v>
      </c>
      <c r="E29" s="13">
        <v>1.31</v>
      </c>
      <c r="F29" s="13">
        <v>1.4733333333333334</v>
      </c>
      <c r="G29" s="13">
        <v>1.3653846153846154</v>
      </c>
      <c r="H29" s="13">
        <v>1.5358333333333334</v>
      </c>
      <c r="I29" s="13">
        <v>1.6858333333333331</v>
      </c>
      <c r="J29" s="13">
        <v>1.5157142857142858</v>
      </c>
      <c r="K29" s="13">
        <v>1.4776923076923081</v>
      </c>
      <c r="L29" s="13">
        <v>1.5115384615384615</v>
      </c>
      <c r="M29" s="13">
        <v>1.5</v>
      </c>
      <c r="N29" s="13">
        <v>1.45</v>
      </c>
      <c r="O29" s="24">
        <v>1.4705509768009766</v>
      </c>
      <c r="P29" s="32">
        <v>1.6858333333333331</v>
      </c>
      <c r="Q29" s="33">
        <v>1.31</v>
      </c>
    </row>
    <row r="30" spans="1:17" ht="13.5" thickBot="1" x14ac:dyDescent="0.25">
      <c r="A30" s="12" t="s">
        <v>82</v>
      </c>
      <c r="B30" s="116">
        <v>2022</v>
      </c>
      <c r="C30" s="96">
        <v>1.5076923076923079</v>
      </c>
      <c r="D30" s="13">
        <v>1.4741666666666668</v>
      </c>
      <c r="E30" s="13">
        <v>1.4192307692307695</v>
      </c>
      <c r="F30" s="13">
        <v>1.5333333333333332</v>
      </c>
      <c r="G30" s="13">
        <v>1.5153846153846156</v>
      </c>
      <c r="H30" s="13">
        <v>1.5925</v>
      </c>
      <c r="I30" s="13">
        <v>1.7350000000000001</v>
      </c>
      <c r="J30" s="13">
        <v>1.6678571428571425</v>
      </c>
      <c r="K30" s="13">
        <v>1.6615384615384616</v>
      </c>
      <c r="L30" s="13">
        <v>1.5692307692307694</v>
      </c>
      <c r="M30" s="13">
        <v>1.6046153846153843</v>
      </c>
      <c r="N30" s="13">
        <v>1.5</v>
      </c>
      <c r="O30" s="97">
        <v>1.5650457875457875</v>
      </c>
      <c r="P30" s="53">
        <v>1.7350000000000001</v>
      </c>
      <c r="Q30" s="53">
        <v>1.4192307692307695</v>
      </c>
    </row>
    <row r="31" spans="1:17" ht="13.5" thickBot="1" x14ac:dyDescent="0.25">
      <c r="A31" s="89" t="s">
        <v>4</v>
      </c>
      <c r="B31" s="117">
        <v>2023</v>
      </c>
      <c r="C31" s="98">
        <v>1.4499999999999995</v>
      </c>
      <c r="D31" s="20">
        <v>1.3083333333333333</v>
      </c>
      <c r="E31" s="20">
        <v>1.2535714285714286</v>
      </c>
      <c r="F31" s="20">
        <v>1.2608333333333335</v>
      </c>
      <c r="G31" s="20">
        <v>1.2749999999999999</v>
      </c>
      <c r="H31" s="20">
        <v>1.1958333333333331</v>
      </c>
      <c r="I31" s="20">
        <v>1.1124999999999998</v>
      </c>
      <c r="J31" s="20">
        <v>1.2041666666666664</v>
      </c>
      <c r="K31" s="20">
        <v>1.1530769230769233</v>
      </c>
      <c r="L31" s="20">
        <v>1.2423076923076926</v>
      </c>
      <c r="M31" s="20">
        <v>1.3</v>
      </c>
      <c r="N31" s="20">
        <v>1.1000000000000001</v>
      </c>
      <c r="O31" s="97">
        <v>1.237968559218559</v>
      </c>
      <c r="P31" s="32">
        <v>1.4499999999999995</v>
      </c>
      <c r="Q31" s="33">
        <v>1.1958333333333331</v>
      </c>
    </row>
    <row r="32" spans="1:17" x14ac:dyDescent="0.2">
      <c r="A32" s="87" t="s">
        <v>5</v>
      </c>
      <c r="B32" s="124">
        <v>2023</v>
      </c>
      <c r="C32" s="125">
        <v>1.426923076923077</v>
      </c>
      <c r="D32" s="126">
        <v>1.2983333333333331</v>
      </c>
      <c r="E32" s="126">
        <v>1.2542857142857144</v>
      </c>
      <c r="F32" s="126">
        <v>1.2641666666666669</v>
      </c>
      <c r="G32" s="126">
        <v>1.2785714285714285</v>
      </c>
      <c r="H32" s="126">
        <v>1.1874999999999998</v>
      </c>
      <c r="I32" s="126">
        <v>1.11916666666667</v>
      </c>
      <c r="J32" s="126">
        <v>1.1666666666666667</v>
      </c>
      <c r="K32" s="126">
        <v>1.1500000000000001</v>
      </c>
      <c r="L32" s="126">
        <v>1.236923076923077</v>
      </c>
      <c r="M32" s="126">
        <v>1.0566666666666664</v>
      </c>
      <c r="N32" s="127">
        <v>1.1638461538461538</v>
      </c>
      <c r="O32" s="33">
        <v>1.2169207875457877</v>
      </c>
      <c r="P32" s="128">
        <v>1.426923076923077</v>
      </c>
      <c r="Q32" s="118">
        <v>1.1874999999999998</v>
      </c>
    </row>
    <row r="33" spans="1:17" x14ac:dyDescent="0.2">
      <c r="A33" s="129" t="s">
        <v>82</v>
      </c>
      <c r="B33" s="129">
        <v>2023</v>
      </c>
      <c r="C33" s="53">
        <v>1.5</v>
      </c>
      <c r="D33" s="53">
        <v>1.4583333333333337</v>
      </c>
      <c r="E33" s="53">
        <v>1.3142857142857143</v>
      </c>
      <c r="F33" s="53">
        <v>1.3916666666666668</v>
      </c>
      <c r="G33" s="53">
        <v>1.3392857142857142</v>
      </c>
      <c r="H33" s="53">
        <v>1.2666666666666666</v>
      </c>
      <c r="I33" s="53">
        <v>1.2166666666666666</v>
      </c>
      <c r="J33" s="53">
        <v>1.2791666666666666</v>
      </c>
      <c r="K33" s="53">
        <v>1.2076923076923074</v>
      </c>
      <c r="L33" s="53">
        <v>1.3115384615384618</v>
      </c>
      <c r="M33" s="53">
        <v>1.1583333333333332</v>
      </c>
      <c r="N33" s="53">
        <v>1.2153846153846157</v>
      </c>
      <c r="O33" s="53">
        <v>1.3049183455433455</v>
      </c>
      <c r="P33" s="53">
        <v>1.5</v>
      </c>
      <c r="Q33" s="53">
        <v>1.2666666666666666</v>
      </c>
    </row>
    <row r="34" spans="1:17" x14ac:dyDescent="0.2">
      <c r="A34" s="130" t="s">
        <v>4</v>
      </c>
      <c r="B34" s="130">
        <v>2024</v>
      </c>
      <c r="C34" s="131">
        <v>1.2615384615384617</v>
      </c>
      <c r="D34" s="131">
        <v>1.3033333333333335</v>
      </c>
      <c r="E34" s="131">
        <v>1.3153846153846156</v>
      </c>
      <c r="F34" s="131">
        <v>1.3730769230769231</v>
      </c>
      <c r="G34" s="131">
        <v>1.3884615384615384</v>
      </c>
      <c r="H34" s="131">
        <v>1.2583333333333335</v>
      </c>
      <c r="I34" s="131">
        <v>1.4321428571428576</v>
      </c>
      <c r="J34" s="131">
        <v>1.4500000000000002</v>
      </c>
      <c r="K34" s="131">
        <v>1.3884615384615384</v>
      </c>
      <c r="L34" s="131">
        <v>1.3923076923076922</v>
      </c>
      <c r="M34" s="131">
        <v>1.4249999999999998</v>
      </c>
      <c r="N34" s="131">
        <v>1.464285714285714</v>
      </c>
      <c r="O34" s="131">
        <v>1.3710271672771677</v>
      </c>
      <c r="P34" s="131">
        <v>1.464285714285714</v>
      </c>
      <c r="Q34" s="131">
        <v>1.2583333333333335</v>
      </c>
    </row>
    <row r="35" spans="1:17" x14ac:dyDescent="0.2">
      <c r="A35" s="130" t="s">
        <v>5</v>
      </c>
      <c r="B35" s="130">
        <v>2024</v>
      </c>
      <c r="C35" s="131">
        <v>1.2776923076923079</v>
      </c>
      <c r="D35" s="131">
        <v>1.3184458333333335</v>
      </c>
      <c r="E35" s="131">
        <v>1.3246153846153845</v>
      </c>
      <c r="F35" s="131">
        <v>1.436923076923077</v>
      </c>
      <c r="G35" s="131">
        <v>1.3846153846153848</v>
      </c>
      <c r="H35" s="131">
        <v>1.2875000000000001</v>
      </c>
      <c r="I35" s="131">
        <v>1.4357142857142857</v>
      </c>
      <c r="J35" s="131">
        <v>1.4708333333333334</v>
      </c>
      <c r="K35" s="131">
        <v>1.3884615384615384</v>
      </c>
      <c r="L35" s="131">
        <v>1.3884615384615384</v>
      </c>
      <c r="M35" s="131">
        <v>1.4333333333333333</v>
      </c>
      <c r="N35" s="131">
        <v>1.5071428571428573</v>
      </c>
      <c r="O35" s="131">
        <v>1.3878115728021978</v>
      </c>
      <c r="P35" s="131">
        <v>1.5071428571428573</v>
      </c>
      <c r="Q35" s="131">
        <v>1.2776923076923079</v>
      </c>
    </row>
    <row r="36" spans="1:17" x14ac:dyDescent="0.2">
      <c r="A36" s="130" t="s">
        <v>82</v>
      </c>
      <c r="B36" s="130">
        <v>2024</v>
      </c>
      <c r="C36" s="131">
        <v>1.3076923076923075</v>
      </c>
      <c r="D36" s="131">
        <v>1.3574999999999999</v>
      </c>
      <c r="E36" s="131">
        <v>1.3569230769230769</v>
      </c>
      <c r="F36" s="131">
        <v>1.4461538461538459</v>
      </c>
      <c r="G36" s="131">
        <v>1.4807692307692311</v>
      </c>
      <c r="H36" s="131">
        <v>1.3916666666666666</v>
      </c>
      <c r="I36" s="131">
        <v>1.4642857142857142</v>
      </c>
      <c r="J36" s="131">
        <v>1.5066666666666666</v>
      </c>
      <c r="K36" s="131">
        <v>1.4538461538461538</v>
      </c>
      <c r="L36" s="131">
        <v>1.4807692307692308</v>
      </c>
      <c r="M36" s="131">
        <v>1.4624999999999997</v>
      </c>
      <c r="N36" s="131">
        <v>1.5285714285714289</v>
      </c>
      <c r="O36" s="131">
        <v>1.4364453601953604</v>
      </c>
      <c r="P36" s="131">
        <v>1.5285714285714289</v>
      </c>
      <c r="Q36" s="131">
        <v>1.3076923076923075</v>
      </c>
    </row>
    <row r="37" spans="1:17" x14ac:dyDescent="0.2">
      <c r="A37" s="130" t="s">
        <v>4</v>
      </c>
      <c r="B37" s="130">
        <v>2025</v>
      </c>
      <c r="C37" s="131">
        <f>+ANUAL_!B10</f>
        <v>1.5</v>
      </c>
      <c r="D37" s="131">
        <f>+ANUAL_!C10</f>
        <v>1.4624999999999997</v>
      </c>
      <c r="E37" s="131">
        <f>+ANUAL_!D10</f>
        <v>1.3807692307692307</v>
      </c>
      <c r="F37" s="131">
        <f>+ANUAL_!E10</f>
        <v>1.4041538461538463</v>
      </c>
      <c r="G37" s="131">
        <f>+ANUAL_!F10</f>
        <v>1.4192307692307691</v>
      </c>
      <c r="H37" s="131">
        <f>+ANUAL_!G10</f>
        <v>1.4269230769230767</v>
      </c>
      <c r="I37" s="131">
        <f>+ANUAL_!H10</f>
        <v>1.4071428571428568</v>
      </c>
      <c r="J37" s="131">
        <f>+ANUAL_!I10</f>
        <v>1.4384615384615385</v>
      </c>
      <c r="K37" s="131">
        <f>+ANUAL_!J10</f>
        <v>1.3923076923076925</v>
      </c>
      <c r="L37" s="131">
        <f>+ANUAL_!K10</f>
        <v>1.25</v>
      </c>
      <c r="M37" s="131">
        <f>+ANUAL_!L10</f>
        <v>1.198333333333333</v>
      </c>
      <c r="N37" s="131">
        <f>+ANUAL_!M10</f>
        <v>0</v>
      </c>
      <c r="O37" s="131">
        <f>+ANUAL_!N10</f>
        <v>1.2733185286935285</v>
      </c>
      <c r="P37" s="131">
        <f>+ANUAL_!O10</f>
        <v>1.5</v>
      </c>
      <c r="Q37" s="131" t="str">
        <f>+ANUAL_!P10</f>
        <v/>
      </c>
    </row>
    <row r="38" spans="1:17" x14ac:dyDescent="0.2">
      <c r="A38" s="130" t="s">
        <v>5</v>
      </c>
      <c r="B38" s="130">
        <v>2025</v>
      </c>
      <c r="C38" s="131">
        <f>+ANUAL_!B11</f>
        <v>1.5153846153846153</v>
      </c>
      <c r="D38" s="131">
        <f>+ANUAL_!N10</f>
        <v>1.2733185286935285</v>
      </c>
      <c r="E38" s="131">
        <f>+ANUAL_!D11</f>
        <v>1.4015384615384614</v>
      </c>
      <c r="F38" s="131">
        <f>+ANUAL_!E11</f>
        <v>1.413846153846154</v>
      </c>
      <c r="G38" s="131">
        <f>+ANUAL_!F11</f>
        <v>1.4353846153846155</v>
      </c>
      <c r="H38" s="131">
        <f>+ANUAL_!G11</f>
        <v>1.4261538461538459</v>
      </c>
      <c r="I38" s="131">
        <f>+ANUAL_!H11</f>
        <v>1.3928571428571426</v>
      </c>
      <c r="J38" s="131">
        <f>+ANUAL_!I11</f>
        <v>1.3038461538461539</v>
      </c>
      <c r="K38" s="131">
        <f>+ANUAL_!J11</f>
        <v>1.3423076923076922</v>
      </c>
      <c r="L38" s="131">
        <f>+ANUAL_!K11</f>
        <v>1.2035714285714285</v>
      </c>
      <c r="M38" s="131">
        <f>+ANUAL_!L11</f>
        <v>1.198333333333333</v>
      </c>
      <c r="N38" s="131">
        <f>+ANUAL_!M11</f>
        <v>0</v>
      </c>
      <c r="O38" s="131">
        <f>+ANUAL_!N11</f>
        <v>1.2579769536019534</v>
      </c>
      <c r="P38" s="131">
        <f>+ANUAL_!O11</f>
        <v>1.5153846153846153</v>
      </c>
      <c r="Q38" s="131" t="str">
        <f>+ANUAL_!P11</f>
        <v/>
      </c>
    </row>
    <row r="39" spans="1:17" x14ac:dyDescent="0.2">
      <c r="A39" s="130" t="s">
        <v>82</v>
      </c>
      <c r="B39" s="130">
        <v>2025</v>
      </c>
      <c r="C39" s="131">
        <f>+ANUAL_!B12</f>
        <v>1.5692307692307694</v>
      </c>
      <c r="D39" s="131">
        <f>+ANUAL_!N11</f>
        <v>1.2579769536019534</v>
      </c>
      <c r="E39" s="131">
        <f>+ANUAL_!D12</f>
        <v>1.4484615384615382</v>
      </c>
      <c r="F39" s="131">
        <f>+ANUAL_!E12</f>
        <v>1.4338461538461533</v>
      </c>
      <c r="G39" s="131">
        <f>+ANUAL_!F12</f>
        <v>1.4669230769230768</v>
      </c>
      <c r="H39" s="131">
        <f>+ANUAL_!G12</f>
        <v>1.4923076923076921</v>
      </c>
      <c r="I39" s="131">
        <f>+ANUAL_!H12</f>
        <v>1.4749999999999999</v>
      </c>
      <c r="J39" s="131">
        <f>+ANUAL_!I12</f>
        <v>1.4653846153846151</v>
      </c>
      <c r="K39" s="131">
        <f>+ANUAL_!J12</f>
        <v>1.4423076923076921</v>
      </c>
      <c r="L39" s="131">
        <f>+ANUAL_!K12</f>
        <v>1.3000000000000003</v>
      </c>
      <c r="M39" s="131">
        <f>+ANUAL_!L12</f>
        <v>1.2174999999999998</v>
      </c>
      <c r="N39" s="131">
        <f>+ANUAL_!M12</f>
        <v>0</v>
      </c>
      <c r="O39" s="131">
        <f>+ANUAL_!N12</f>
        <v>1.3198023504273502</v>
      </c>
      <c r="P39" s="131">
        <f>+ANUAL_!O12</f>
        <v>1.5692307692307694</v>
      </c>
      <c r="Q39" s="131" t="str">
        <f>+ANUAL_!P12</f>
        <v/>
      </c>
    </row>
  </sheetData>
  <autoFilter ref="A8:Q39" xr:uid="{3D0A8E4E-8BBC-49B0-AC8E-2032B5B80EF3}"/>
  <mergeCells count="2">
    <mergeCell ref="A1:O1"/>
    <mergeCell ref="A2:P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8"/>
  <sheetViews>
    <sheetView workbookViewId="0">
      <selection activeCell="N9" sqref="N9:N11"/>
    </sheetView>
  </sheetViews>
  <sheetFormatPr baseColWidth="10" defaultRowHeight="12.75" x14ac:dyDescent="0.2"/>
  <cols>
    <col min="1" max="1" width="15" customWidth="1"/>
    <col min="2" max="12" width="7.140625" customWidth="1"/>
    <col min="13" max="13" width="7" customWidth="1"/>
    <col min="14" max="14" width="6.140625" customWidth="1"/>
    <col min="15" max="15" width="8.42578125" customWidth="1"/>
    <col min="16" max="17" width="7.7109375" customWidth="1"/>
  </cols>
  <sheetData>
    <row r="1" spans="1:17" x14ac:dyDescent="0.2">
      <c r="A1" t="s">
        <v>94</v>
      </c>
      <c r="B1" s="1" t="s">
        <v>94</v>
      </c>
    </row>
    <row r="2" spans="1:17" x14ac:dyDescent="0.2">
      <c r="A2" s="147" t="s">
        <v>60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4" spans="1:17" x14ac:dyDescent="0.2">
      <c r="A4" s="1" t="s">
        <v>73</v>
      </c>
      <c r="B4" s="1">
        <v>2025</v>
      </c>
    </row>
    <row r="5" spans="1:17" ht="13.5" thickBot="1" x14ac:dyDescent="0.25"/>
    <row r="6" spans="1:17" ht="13.5" thickBot="1" x14ac:dyDescent="0.25">
      <c r="A6" s="2" t="s">
        <v>59</v>
      </c>
      <c r="B6" s="28" t="s">
        <v>11</v>
      </c>
      <c r="C6" s="28" t="s">
        <v>6</v>
      </c>
      <c r="D6" s="28" t="s">
        <v>1</v>
      </c>
      <c r="E6" s="28" t="s">
        <v>11</v>
      </c>
      <c r="F6" s="28" t="s">
        <v>6</v>
      </c>
      <c r="G6" s="28" t="s">
        <v>1</v>
      </c>
      <c r="H6" s="28" t="s">
        <v>11</v>
      </c>
      <c r="I6" s="28" t="s">
        <v>6</v>
      </c>
      <c r="J6" s="28" t="s">
        <v>1</v>
      </c>
      <c r="K6" s="28" t="s">
        <v>11</v>
      </c>
      <c r="L6" s="28" t="s">
        <v>6</v>
      </c>
      <c r="M6" s="28" t="s">
        <v>1</v>
      </c>
      <c r="N6" s="28" t="s">
        <v>11</v>
      </c>
      <c r="O6" s="3" t="s">
        <v>2</v>
      </c>
      <c r="P6" s="30" t="s">
        <v>25</v>
      </c>
      <c r="Q6" s="30" t="s">
        <v>26</v>
      </c>
    </row>
    <row r="7" spans="1:17" ht="13.5" thickBot="1" x14ac:dyDescent="0.25">
      <c r="A7" s="4"/>
      <c r="B7" s="5">
        <v>1</v>
      </c>
      <c r="C7" s="5">
        <v>4</v>
      </c>
      <c r="D7" s="5">
        <v>6</v>
      </c>
      <c r="E7" s="5">
        <v>8</v>
      </c>
      <c r="F7" s="5">
        <v>11</v>
      </c>
      <c r="G7" s="5">
        <v>13</v>
      </c>
      <c r="H7" s="5">
        <v>15</v>
      </c>
      <c r="I7" s="5">
        <v>18</v>
      </c>
      <c r="J7" s="5">
        <v>20</v>
      </c>
      <c r="K7" s="5">
        <v>22</v>
      </c>
      <c r="L7" s="5">
        <v>25</v>
      </c>
      <c r="M7" s="5">
        <v>27</v>
      </c>
      <c r="N7" s="5">
        <v>29</v>
      </c>
      <c r="O7" s="5" t="s">
        <v>3</v>
      </c>
      <c r="P7" s="31"/>
      <c r="Q7" s="31"/>
    </row>
    <row r="8" spans="1:17" ht="13.5" thickBot="1" x14ac:dyDescent="0.25"/>
    <row r="9" spans="1:17" ht="15" customHeight="1" thickBot="1" x14ac:dyDescent="0.25">
      <c r="A9" s="64" t="s">
        <v>4</v>
      </c>
      <c r="B9" s="15">
        <v>1.4</v>
      </c>
      <c r="C9" s="15">
        <v>1.4</v>
      </c>
      <c r="D9" s="15">
        <v>1.4</v>
      </c>
      <c r="E9" s="15">
        <v>1.4</v>
      </c>
      <c r="F9" s="15">
        <v>1.4</v>
      </c>
      <c r="G9" s="15">
        <v>1.4</v>
      </c>
      <c r="H9" s="15">
        <v>1.45</v>
      </c>
      <c r="I9" s="15">
        <v>1.45</v>
      </c>
      <c r="J9" s="15">
        <v>1.5</v>
      </c>
      <c r="K9" s="15">
        <v>1.5</v>
      </c>
      <c r="L9" s="15">
        <v>1.5</v>
      </c>
      <c r="M9" s="15">
        <v>1.45</v>
      </c>
      <c r="N9" s="15">
        <v>1.45</v>
      </c>
      <c r="O9" s="15">
        <f>IF(ISERROR(AVERAGE(B9:N9)),"",AVERAGE(B9:N9))</f>
        <v>1.4384615384615385</v>
      </c>
      <c r="P9" s="24">
        <f>MAX(B9:N9)</f>
        <v>1.5</v>
      </c>
      <c r="Q9" s="32">
        <f>MIN(B9:N9)</f>
        <v>1.4</v>
      </c>
    </row>
    <row r="10" spans="1:17" ht="13.5" thickBot="1" x14ac:dyDescent="0.25">
      <c r="A10" s="65" t="s">
        <v>5</v>
      </c>
      <c r="B10" s="15">
        <v>1.4</v>
      </c>
      <c r="C10" s="15">
        <v>1.4</v>
      </c>
      <c r="D10" s="15">
        <v>1.4</v>
      </c>
      <c r="E10" s="29">
        <v>1.2</v>
      </c>
      <c r="F10" s="29">
        <v>1.2</v>
      </c>
      <c r="G10" s="29">
        <v>1.2</v>
      </c>
      <c r="H10" s="15">
        <v>1.25</v>
      </c>
      <c r="I10" s="15">
        <v>1.25</v>
      </c>
      <c r="J10" s="15">
        <v>1.25</v>
      </c>
      <c r="K10" s="29">
        <v>1.2</v>
      </c>
      <c r="L10" s="29">
        <v>1.4</v>
      </c>
      <c r="M10" s="29">
        <v>1.4</v>
      </c>
      <c r="N10" s="29">
        <v>1.4</v>
      </c>
      <c r="O10" s="7">
        <f>IF(ISERROR(AVERAGE(B10:N10)),"",AVERAGE(B10:N10))</f>
        <v>1.3038461538461539</v>
      </c>
      <c r="P10" s="24">
        <f>MAX(B10:N10)</f>
        <v>1.4</v>
      </c>
      <c r="Q10" s="34">
        <f>MIN(B10:N10)</f>
        <v>1.2</v>
      </c>
    </row>
    <row r="11" spans="1:17" ht="13.5" thickBot="1" x14ac:dyDescent="0.25">
      <c r="A11" s="65" t="s">
        <v>82</v>
      </c>
      <c r="B11" s="29">
        <v>1.45</v>
      </c>
      <c r="C11" s="29">
        <v>1.45</v>
      </c>
      <c r="D11" s="29">
        <v>1.45</v>
      </c>
      <c r="E11" s="29">
        <v>1.45</v>
      </c>
      <c r="F11" s="29">
        <v>1.45</v>
      </c>
      <c r="G11" s="29">
        <v>1.45</v>
      </c>
      <c r="H11" s="29">
        <v>1.45</v>
      </c>
      <c r="I11" s="15">
        <v>1.5</v>
      </c>
      <c r="J11" s="15">
        <v>1.5</v>
      </c>
      <c r="K11" s="15">
        <v>1.5</v>
      </c>
      <c r="L11" s="7">
        <v>1.5</v>
      </c>
      <c r="M11" s="7">
        <v>1.45</v>
      </c>
      <c r="N11" s="7">
        <v>1.45</v>
      </c>
      <c r="O11" s="7">
        <f>IF(ISERROR(AVERAGE(B11:N11)),"",AVERAGE(B11:N11))</f>
        <v>1.4653846153846151</v>
      </c>
      <c r="P11" s="24">
        <f>MAX(B11:N11)</f>
        <v>1.5</v>
      </c>
      <c r="Q11" s="34">
        <f>MIN(B11:N11)</f>
        <v>1.45</v>
      </c>
    </row>
    <row r="12" spans="1:17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N12" s="6"/>
      <c r="O12" s="6"/>
      <c r="P12" s="18"/>
    </row>
    <row r="13" spans="1:17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7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2:16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2:16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</sheetData>
  <mergeCells count="1">
    <mergeCell ref="A2:O2"/>
  </mergeCells>
  <phoneticPr fontId="4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4"/>
  <sheetViews>
    <sheetView zoomScale="90" zoomScaleNormal="90" workbookViewId="0">
      <selection activeCell="M9" sqref="M9:N11"/>
    </sheetView>
  </sheetViews>
  <sheetFormatPr baseColWidth="10" defaultRowHeight="12.75" x14ac:dyDescent="0.2"/>
  <cols>
    <col min="1" max="1" width="14.7109375" customWidth="1"/>
    <col min="2" max="13" width="7" customWidth="1"/>
    <col min="14" max="14" width="5.85546875" customWidth="1"/>
    <col min="15" max="15" width="8" customWidth="1"/>
    <col min="16" max="17" width="9.7109375" customWidth="1"/>
  </cols>
  <sheetData>
    <row r="1" spans="1:17" x14ac:dyDescent="0.2">
      <c r="A1" t="s">
        <v>94</v>
      </c>
      <c r="B1" s="1" t="s">
        <v>94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7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4" spans="1:17" x14ac:dyDescent="0.2">
      <c r="A4" s="1" t="s">
        <v>74</v>
      </c>
      <c r="B4" s="1">
        <v>2025</v>
      </c>
    </row>
    <row r="5" spans="1:17" ht="13.5" thickBot="1" x14ac:dyDescent="0.25"/>
    <row r="6" spans="1:17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28" t="s">
        <v>1</v>
      </c>
      <c r="M6" s="28" t="s">
        <v>11</v>
      </c>
      <c r="N6" s="28" t="s">
        <v>6</v>
      </c>
      <c r="O6" s="3" t="s">
        <v>2</v>
      </c>
      <c r="P6" s="30" t="s">
        <v>25</v>
      </c>
      <c r="Q6" s="30" t="s">
        <v>26</v>
      </c>
    </row>
    <row r="7" spans="1:17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10</v>
      </c>
      <c r="G7" s="5">
        <v>12</v>
      </c>
      <c r="H7" s="5">
        <v>15</v>
      </c>
      <c r="I7" s="5">
        <v>17</v>
      </c>
      <c r="J7" s="5">
        <v>19</v>
      </c>
      <c r="K7" s="5">
        <v>22</v>
      </c>
      <c r="L7" s="5">
        <v>24</v>
      </c>
      <c r="M7" s="5">
        <v>26</v>
      </c>
      <c r="N7" s="5">
        <v>29</v>
      </c>
      <c r="O7" s="5" t="s">
        <v>3</v>
      </c>
      <c r="P7" s="31"/>
      <c r="Q7" s="31"/>
    </row>
    <row r="8" spans="1:17" ht="13.5" thickBot="1" x14ac:dyDescent="0.25"/>
    <row r="9" spans="1:17" ht="15" customHeight="1" thickBot="1" x14ac:dyDescent="0.25">
      <c r="A9" s="65" t="s">
        <v>4</v>
      </c>
      <c r="B9" s="15">
        <v>1.45</v>
      </c>
      <c r="C9" s="15">
        <v>1.45</v>
      </c>
      <c r="D9" s="15">
        <v>1.4</v>
      </c>
      <c r="E9" s="15">
        <v>1.4</v>
      </c>
      <c r="F9" s="15">
        <v>1.4</v>
      </c>
      <c r="G9" s="15">
        <v>1.4</v>
      </c>
      <c r="H9" s="15">
        <v>1.4</v>
      </c>
      <c r="I9" s="15">
        <v>1.4</v>
      </c>
      <c r="J9" s="15">
        <v>1.4</v>
      </c>
      <c r="K9" s="15">
        <v>1.4</v>
      </c>
      <c r="L9" s="15">
        <v>1.4</v>
      </c>
      <c r="M9" s="15">
        <v>1.3</v>
      </c>
      <c r="N9" s="15">
        <v>1.3</v>
      </c>
      <c r="O9" s="54">
        <f>AVERAGE(B9:N9)</f>
        <v>1.3923076923076925</v>
      </c>
      <c r="P9" s="24">
        <f>MAX(B9:N9)</f>
        <v>1.45</v>
      </c>
      <c r="Q9" s="32">
        <f>MIN(B9:N9)</f>
        <v>1.3</v>
      </c>
    </row>
    <row r="10" spans="1:17" ht="16.5" customHeight="1" thickBot="1" x14ac:dyDescent="0.25">
      <c r="A10" s="65" t="s">
        <v>5</v>
      </c>
      <c r="B10" s="7">
        <v>1.4</v>
      </c>
      <c r="C10" s="7">
        <v>1.45</v>
      </c>
      <c r="D10" s="7">
        <v>1.45</v>
      </c>
      <c r="E10" s="7">
        <v>1.45</v>
      </c>
      <c r="F10" s="15">
        <v>1.4</v>
      </c>
      <c r="G10" s="15">
        <v>1.4</v>
      </c>
      <c r="H10" s="7">
        <v>1.4</v>
      </c>
      <c r="I10" s="15">
        <v>1.2</v>
      </c>
      <c r="J10" s="15">
        <v>1.2</v>
      </c>
      <c r="K10" s="15">
        <v>1.2</v>
      </c>
      <c r="L10" s="15">
        <v>1.3</v>
      </c>
      <c r="M10" s="15">
        <v>1.3</v>
      </c>
      <c r="N10" s="15">
        <v>1.3</v>
      </c>
      <c r="O10" s="54">
        <f t="shared" ref="O10:O11" si="0">AVERAGE(B10:N10)</f>
        <v>1.3423076923076922</v>
      </c>
      <c r="P10" s="24">
        <f>MAX(B10:N10)</f>
        <v>1.45</v>
      </c>
      <c r="Q10" s="34">
        <f>MIN(B10:N10)</f>
        <v>1.2</v>
      </c>
    </row>
    <row r="11" spans="1:17" ht="13.5" thickBot="1" x14ac:dyDescent="0.25">
      <c r="A11" s="65" t="s">
        <v>82</v>
      </c>
      <c r="B11" s="29">
        <v>1.45</v>
      </c>
      <c r="C11" s="29">
        <v>1.5</v>
      </c>
      <c r="D11" s="29">
        <v>1.5</v>
      </c>
      <c r="E11" s="29">
        <v>1.5</v>
      </c>
      <c r="F11" s="29">
        <v>1.45</v>
      </c>
      <c r="G11" s="29">
        <v>1.45</v>
      </c>
      <c r="H11" s="29">
        <v>1.45</v>
      </c>
      <c r="I11" s="15">
        <v>1.4</v>
      </c>
      <c r="J11" s="15">
        <v>1.4</v>
      </c>
      <c r="K11" s="15">
        <v>1.4</v>
      </c>
      <c r="L11" s="15">
        <v>1.45</v>
      </c>
      <c r="M11" s="29">
        <v>1.4</v>
      </c>
      <c r="N11" s="29">
        <v>1.4</v>
      </c>
      <c r="O11" s="54">
        <f t="shared" si="0"/>
        <v>1.4423076923076921</v>
      </c>
      <c r="P11" s="24">
        <f>MAX(B11:N11)</f>
        <v>1.5</v>
      </c>
      <c r="Q11" s="34">
        <f>MIN(B11:N11)</f>
        <v>1.4</v>
      </c>
    </row>
    <row r="12" spans="1:17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8"/>
    </row>
    <row r="13" spans="1:17" hidden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hidden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7" hidden="1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A31" s="148"/>
      <c r="B31" s="148"/>
      <c r="C31" s="148"/>
      <c r="D31" s="148"/>
      <c r="E31" s="148"/>
      <c r="F31" s="148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44" ht="20.25" customHeight="1" x14ac:dyDescent="0.2"/>
  </sheetData>
  <mergeCells count="2">
    <mergeCell ref="A31:F31"/>
    <mergeCell ref="A2:O2"/>
  </mergeCells>
  <phoneticPr fontId="4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90" firstPageNumber="0" orientation="landscape" horizontalDpi="36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2"/>
  <sheetViews>
    <sheetView zoomScaleNormal="100" workbookViewId="0">
      <selection activeCell="N11" sqref="N11:O11"/>
    </sheetView>
  </sheetViews>
  <sheetFormatPr baseColWidth="10" defaultRowHeight="12.75" x14ac:dyDescent="0.2"/>
  <cols>
    <col min="1" max="1" width="16.5703125" customWidth="1"/>
    <col min="2" max="2" width="5.5703125" customWidth="1"/>
    <col min="3" max="3" width="4.85546875" customWidth="1"/>
    <col min="4" max="4" width="5.140625" customWidth="1"/>
    <col min="5" max="6" width="4.85546875" customWidth="1"/>
    <col min="7" max="7" width="4.5703125" customWidth="1"/>
    <col min="8" max="8" width="4.7109375" customWidth="1"/>
    <col min="9" max="10" width="4.5703125" customWidth="1"/>
    <col min="11" max="11" width="5.5703125" customWidth="1"/>
    <col min="12" max="13" width="4.5703125" customWidth="1"/>
    <col min="14" max="14" width="5.85546875" customWidth="1"/>
    <col min="15" max="15" width="6.85546875" customWidth="1"/>
    <col min="16" max="16" width="8.140625" customWidth="1"/>
    <col min="17" max="18" width="9.5703125" customWidth="1"/>
  </cols>
  <sheetData>
    <row r="1" spans="1:18" x14ac:dyDescent="0.2">
      <c r="A1" t="s">
        <v>94</v>
      </c>
      <c r="B1" s="1" t="s">
        <v>94</v>
      </c>
    </row>
    <row r="2" spans="1:18" x14ac:dyDescent="0.2">
      <c r="J2" s="60" t="s">
        <v>22</v>
      </c>
    </row>
    <row r="4" spans="1:18" x14ac:dyDescent="0.2">
      <c r="A4" s="1" t="s">
        <v>75</v>
      </c>
      <c r="B4" s="1">
        <v>2025</v>
      </c>
    </row>
    <row r="5" spans="1:18" ht="13.5" thickBot="1" x14ac:dyDescent="0.25"/>
    <row r="6" spans="1:18" ht="13.5" thickBot="1" x14ac:dyDescent="0.25">
      <c r="A6" s="2" t="s">
        <v>59</v>
      </c>
      <c r="B6" s="28" t="s">
        <v>1</v>
      </c>
      <c r="C6" s="28" t="s">
        <v>11</v>
      </c>
      <c r="D6" s="28" t="s">
        <v>6</v>
      </c>
      <c r="E6" s="28" t="s">
        <v>1</v>
      </c>
      <c r="F6" s="28" t="s">
        <v>11</v>
      </c>
      <c r="G6" s="28" t="s">
        <v>6</v>
      </c>
      <c r="H6" s="28" t="s">
        <v>1</v>
      </c>
      <c r="I6" s="28" t="s">
        <v>11</v>
      </c>
      <c r="J6" s="28" t="s">
        <v>6</v>
      </c>
      <c r="K6" s="28" t="s">
        <v>1</v>
      </c>
      <c r="L6" s="28" t="s">
        <v>11</v>
      </c>
      <c r="M6" s="28" t="s">
        <v>6</v>
      </c>
      <c r="N6" s="28" t="s">
        <v>1</v>
      </c>
      <c r="O6" s="28" t="s">
        <v>11</v>
      </c>
      <c r="P6" s="3" t="s">
        <v>2</v>
      </c>
      <c r="Q6" s="30" t="s">
        <v>25</v>
      </c>
      <c r="R6" s="30" t="s">
        <v>26</v>
      </c>
    </row>
    <row r="7" spans="1:18" ht="13.5" thickBot="1" x14ac:dyDescent="0.25">
      <c r="A7" s="4"/>
      <c r="B7" s="5">
        <v>1</v>
      </c>
      <c r="C7" s="5">
        <v>3</v>
      </c>
      <c r="D7" s="5">
        <v>6</v>
      </c>
      <c r="E7" s="5">
        <v>8</v>
      </c>
      <c r="F7" s="5">
        <v>10</v>
      </c>
      <c r="G7" s="5">
        <v>13</v>
      </c>
      <c r="H7" s="5">
        <v>15</v>
      </c>
      <c r="I7" s="5">
        <v>17</v>
      </c>
      <c r="J7" s="5">
        <v>20</v>
      </c>
      <c r="K7" s="5">
        <v>22</v>
      </c>
      <c r="L7" s="5">
        <v>24</v>
      </c>
      <c r="M7" s="5">
        <v>27</v>
      </c>
      <c r="N7" s="5">
        <v>29</v>
      </c>
      <c r="O7" s="5">
        <v>31</v>
      </c>
      <c r="P7" s="5" t="s">
        <v>3</v>
      </c>
      <c r="Q7" s="31"/>
      <c r="R7" s="31"/>
    </row>
    <row r="8" spans="1:18" ht="13.5" thickBot="1" x14ac:dyDescent="0.25"/>
    <row r="9" spans="1:18" ht="15" customHeight="1" thickBot="1" x14ac:dyDescent="0.25">
      <c r="A9" s="65" t="s">
        <v>4</v>
      </c>
      <c r="B9" s="26">
        <v>1.25</v>
      </c>
      <c r="C9" s="26">
        <v>1.25</v>
      </c>
      <c r="D9" s="26">
        <v>1.25</v>
      </c>
      <c r="E9" s="26">
        <v>1.25</v>
      </c>
      <c r="F9" s="26">
        <v>1.25</v>
      </c>
      <c r="G9" s="26">
        <v>1.25</v>
      </c>
      <c r="H9" s="26">
        <v>1.25</v>
      </c>
      <c r="I9" s="26">
        <v>1.25</v>
      </c>
      <c r="J9" s="26">
        <v>1.25</v>
      </c>
      <c r="K9" s="26">
        <v>1.25</v>
      </c>
      <c r="L9" s="26">
        <v>1.25</v>
      </c>
      <c r="M9" s="26">
        <v>1.25</v>
      </c>
      <c r="N9" s="26">
        <v>1.25</v>
      </c>
      <c r="O9" s="26">
        <v>1.25</v>
      </c>
      <c r="P9" s="32">
        <f>IF(ISERROR(AVERAGE(B9:O9)),"",AVERAGE(B9:O9))</f>
        <v>1.25</v>
      </c>
      <c r="Q9" s="32">
        <f>MAX(B9:O9)</f>
        <v>1.25</v>
      </c>
      <c r="R9" s="33">
        <f>MIN(B9:O9)</f>
        <v>1.25</v>
      </c>
    </row>
    <row r="10" spans="1:18" ht="13.5" thickBot="1" x14ac:dyDescent="0.25">
      <c r="A10" s="65" t="s">
        <v>5</v>
      </c>
      <c r="B10" s="15">
        <v>1.2</v>
      </c>
      <c r="C10" s="26">
        <v>1.25</v>
      </c>
      <c r="D10" s="26">
        <v>1.2</v>
      </c>
      <c r="E10" s="26">
        <v>1.2</v>
      </c>
      <c r="F10" s="26">
        <v>1.2</v>
      </c>
      <c r="G10" s="26">
        <v>1.2</v>
      </c>
      <c r="H10" s="26">
        <v>1.2</v>
      </c>
      <c r="I10" s="26">
        <v>1.2</v>
      </c>
      <c r="J10" s="26">
        <v>1.2</v>
      </c>
      <c r="K10" s="26">
        <v>1.2</v>
      </c>
      <c r="L10" s="26">
        <v>1.2</v>
      </c>
      <c r="M10" s="26">
        <v>1.2</v>
      </c>
      <c r="N10" s="26">
        <v>1.2</v>
      </c>
      <c r="O10" s="26">
        <v>1.2</v>
      </c>
      <c r="P10" s="34">
        <f>IF(ISERROR(AVERAGE(B10:O10)),"",AVERAGE(B10:O10))</f>
        <v>1.2035714285714285</v>
      </c>
      <c r="Q10" s="34">
        <f>MAX(B10:O10)</f>
        <v>1.25</v>
      </c>
      <c r="R10" s="24">
        <f>MIN(B10:O10)</f>
        <v>1.2</v>
      </c>
    </row>
    <row r="11" spans="1:18" ht="13.5" thickBot="1" x14ac:dyDescent="0.25">
      <c r="A11" s="65" t="s">
        <v>82</v>
      </c>
      <c r="B11" s="29">
        <v>1.3</v>
      </c>
      <c r="C11" s="29">
        <v>1.3</v>
      </c>
      <c r="D11" s="29">
        <v>1.3</v>
      </c>
      <c r="E11" s="29">
        <v>1.3</v>
      </c>
      <c r="F11" s="29">
        <v>1.3</v>
      </c>
      <c r="G11" s="29">
        <v>1.3</v>
      </c>
      <c r="H11" s="29">
        <v>1.3</v>
      </c>
      <c r="I11" s="29">
        <v>1.3</v>
      </c>
      <c r="J11" s="29">
        <v>1.3</v>
      </c>
      <c r="K11" s="29">
        <v>1.3</v>
      </c>
      <c r="L11" s="29">
        <v>1.3</v>
      </c>
      <c r="M11" s="29">
        <v>1.3</v>
      </c>
      <c r="N11" s="29">
        <v>1.3</v>
      </c>
      <c r="O11" s="29">
        <v>1.3</v>
      </c>
      <c r="P11" s="34">
        <f>IF(ISERROR(AVERAGE(B11:O11)),"",AVERAGE(B11:O11))</f>
        <v>1.3000000000000003</v>
      </c>
      <c r="Q11" s="34">
        <f>MAX(B11:O11)</f>
        <v>1.3</v>
      </c>
      <c r="R11" s="24">
        <f>MIN(B11:O11)</f>
        <v>1.3</v>
      </c>
    </row>
    <row r="12" spans="1:18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8"/>
    </row>
    <row r="13" spans="1:18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8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8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8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A31" s="148"/>
      <c r="B31" s="148"/>
      <c r="C31" s="148"/>
      <c r="D31" s="148"/>
      <c r="E31" s="148"/>
      <c r="F31" s="148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</sheetData>
  <mergeCells count="1">
    <mergeCell ref="A31:F31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2"/>
  <sheetViews>
    <sheetView workbookViewId="0">
      <selection activeCell="T21" sqref="T21"/>
    </sheetView>
  </sheetViews>
  <sheetFormatPr baseColWidth="10" defaultRowHeight="12.75" x14ac:dyDescent="0.2"/>
  <cols>
    <col min="1" max="1" width="15.85546875" customWidth="1"/>
    <col min="2" max="2" width="5.140625" customWidth="1"/>
    <col min="3" max="13" width="7.140625" customWidth="1"/>
    <col min="14" max="14" width="5.85546875" customWidth="1"/>
    <col min="15" max="15" width="0.85546875" hidden="1" customWidth="1"/>
    <col min="16" max="16" width="8.42578125" customWidth="1"/>
    <col min="17" max="17" width="6.28515625" customWidth="1"/>
    <col min="18" max="18" width="6" customWidth="1"/>
  </cols>
  <sheetData>
    <row r="1" spans="1:18" ht="26.25" customHeight="1" x14ac:dyDescent="0.2">
      <c r="A1" s="1" t="s">
        <v>94</v>
      </c>
      <c r="B1" s="1" t="s">
        <v>94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">
      <c r="A2" s="1"/>
      <c r="B2" s="1"/>
      <c r="C2" s="1"/>
      <c r="D2" s="1"/>
      <c r="F2" s="1"/>
      <c r="G2" s="60" t="s">
        <v>22</v>
      </c>
    </row>
    <row r="4" spans="1:18" x14ac:dyDescent="0.2">
      <c r="A4" s="1" t="s">
        <v>76</v>
      </c>
      <c r="B4" s="1">
        <v>2025</v>
      </c>
    </row>
    <row r="5" spans="1:18" ht="13.5" thickBot="1" x14ac:dyDescent="0.25"/>
    <row r="6" spans="1:18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28" t="s">
        <v>1</v>
      </c>
      <c r="M6" s="28" t="s">
        <v>11</v>
      </c>
      <c r="N6" s="28" t="s">
        <v>6</v>
      </c>
      <c r="O6" s="28"/>
      <c r="P6" s="3" t="s">
        <v>2</v>
      </c>
      <c r="Q6" s="30" t="s">
        <v>25</v>
      </c>
      <c r="R6" s="30" t="s">
        <v>26</v>
      </c>
    </row>
    <row r="7" spans="1:18" ht="13.5" thickBot="1" x14ac:dyDescent="0.25">
      <c r="A7" s="4"/>
      <c r="B7" s="5">
        <v>3</v>
      </c>
      <c r="C7" s="5">
        <v>5</v>
      </c>
      <c r="D7" s="5">
        <v>7</v>
      </c>
      <c r="E7" s="5">
        <v>10</v>
      </c>
      <c r="F7" s="5">
        <v>12</v>
      </c>
      <c r="G7" s="5">
        <v>14</v>
      </c>
      <c r="H7" s="5">
        <v>17</v>
      </c>
      <c r="I7" s="5">
        <v>19</v>
      </c>
      <c r="J7" s="5">
        <v>21</v>
      </c>
      <c r="K7" s="5">
        <v>24</v>
      </c>
      <c r="L7" s="5">
        <v>26</v>
      </c>
      <c r="M7" s="5">
        <v>28</v>
      </c>
      <c r="N7" s="5">
        <v>31</v>
      </c>
      <c r="O7" s="5"/>
      <c r="P7" s="5" t="s">
        <v>3</v>
      </c>
      <c r="Q7" s="31"/>
      <c r="R7" s="31"/>
    </row>
    <row r="8" spans="1:18" ht="13.5" thickBot="1" x14ac:dyDescent="0.25"/>
    <row r="9" spans="1:18" ht="13.5" thickBot="1" x14ac:dyDescent="0.25">
      <c r="A9" s="65" t="s">
        <v>4</v>
      </c>
      <c r="B9" s="58">
        <v>1.2</v>
      </c>
      <c r="C9" s="58">
        <v>1.2</v>
      </c>
      <c r="D9" s="58">
        <v>1.2</v>
      </c>
      <c r="E9" s="58">
        <v>1.2</v>
      </c>
      <c r="F9" s="58">
        <v>1.2</v>
      </c>
      <c r="G9" s="58">
        <v>1.2</v>
      </c>
      <c r="H9" s="58">
        <v>1.2</v>
      </c>
      <c r="I9" s="58">
        <v>1.2</v>
      </c>
      <c r="J9" s="58">
        <v>1.2</v>
      </c>
      <c r="K9" s="58">
        <v>1.2</v>
      </c>
      <c r="L9" s="58">
        <v>1.2</v>
      </c>
      <c r="M9" s="58">
        <v>1.18</v>
      </c>
      <c r="N9" s="58"/>
      <c r="O9" s="58"/>
      <c r="P9" s="59">
        <f>IF(ISERROR(AVERAGE(B9:O9)),"",AVERAGE(B9:M9))</f>
        <v>1.198333333333333</v>
      </c>
      <c r="Q9" s="59">
        <f>MAX(B9:O9)</f>
        <v>1.2</v>
      </c>
      <c r="R9" s="59">
        <f>MIN(B9:O9)</f>
        <v>1.18</v>
      </c>
    </row>
    <row r="10" spans="1:18" ht="13.5" thickBot="1" x14ac:dyDescent="0.25">
      <c r="A10" s="65" t="s">
        <v>5</v>
      </c>
      <c r="B10" s="58">
        <v>1.2</v>
      </c>
      <c r="C10" s="58">
        <v>1.2</v>
      </c>
      <c r="D10" s="58">
        <v>1.2</v>
      </c>
      <c r="E10" s="58">
        <v>1.2</v>
      </c>
      <c r="F10" s="58">
        <v>1.2</v>
      </c>
      <c r="G10" s="58">
        <v>1.2</v>
      </c>
      <c r="H10" s="58">
        <v>1.2</v>
      </c>
      <c r="I10" s="58">
        <v>1.2</v>
      </c>
      <c r="J10" s="58">
        <v>1.2</v>
      </c>
      <c r="K10" s="58">
        <v>1.2</v>
      </c>
      <c r="L10" s="58">
        <v>1.2</v>
      </c>
      <c r="M10" s="58">
        <v>1.18</v>
      </c>
      <c r="N10" s="58"/>
      <c r="O10" s="58"/>
      <c r="P10" s="59">
        <f>IF(ISERROR(AVERAGE(B10:O10)),"",AVERAGE(B10:M10))</f>
        <v>1.198333333333333</v>
      </c>
      <c r="Q10" s="59">
        <f>MAX(B10:O10)</f>
        <v>1.2</v>
      </c>
      <c r="R10" s="59">
        <f>MIN(B10:O10)</f>
        <v>1.18</v>
      </c>
    </row>
    <row r="11" spans="1:18" ht="13.5" thickBot="1" x14ac:dyDescent="0.25">
      <c r="A11" s="65" t="s">
        <v>82</v>
      </c>
      <c r="B11" s="29">
        <v>1.25</v>
      </c>
      <c r="C11" s="58">
        <v>1.2</v>
      </c>
      <c r="D11" s="58">
        <v>1.25</v>
      </c>
      <c r="E11" s="58">
        <v>1.23</v>
      </c>
      <c r="F11" s="29">
        <v>1.22</v>
      </c>
      <c r="G11" s="58">
        <v>1.22</v>
      </c>
      <c r="H11" s="58">
        <v>1.2</v>
      </c>
      <c r="I11" s="58">
        <v>1.2</v>
      </c>
      <c r="J11" s="58">
        <v>1.22</v>
      </c>
      <c r="K11" s="58">
        <v>1.22</v>
      </c>
      <c r="L11" s="58">
        <v>1.2</v>
      </c>
      <c r="M11" s="29">
        <v>1.2</v>
      </c>
      <c r="N11" s="29"/>
      <c r="O11" s="7"/>
      <c r="P11" s="34">
        <f>IF(ISERROR(AVERAGE(B11:O11)),"",AVERAGE(B11:O11))</f>
        <v>1.2174999999999998</v>
      </c>
      <c r="Q11" s="34">
        <f>MAX(B11:O11)</f>
        <v>1.25</v>
      </c>
      <c r="R11" s="24">
        <f>MIN(B11:O11)</f>
        <v>1.2</v>
      </c>
    </row>
    <row r="12" spans="1:18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8"/>
    </row>
    <row r="13" spans="1:18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">
      <c r="A31" s="148"/>
      <c r="B31" s="148"/>
      <c r="C31" s="148"/>
      <c r="D31" s="148"/>
      <c r="E31" s="148"/>
      <c r="F31" s="148"/>
      <c r="G31" s="14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">
    <mergeCell ref="A31:G31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2"/>
  <sheetViews>
    <sheetView tabSelected="1" workbookViewId="0">
      <selection activeCell="O9" sqref="O9:P11"/>
    </sheetView>
  </sheetViews>
  <sheetFormatPr baseColWidth="10" defaultRowHeight="12.75" x14ac:dyDescent="0.2"/>
  <cols>
    <col min="1" max="1" width="12.42578125" customWidth="1"/>
    <col min="2" max="4" width="7" customWidth="1"/>
    <col min="5" max="5" width="7" hidden="1" customWidth="1"/>
    <col min="6" max="10" width="7" customWidth="1"/>
    <col min="11" max="13" width="5.7109375" customWidth="1"/>
    <col min="14" max="15" width="5.85546875" customWidth="1"/>
    <col min="16" max="16" width="5.28515625" customWidth="1"/>
    <col min="17" max="17" width="5.7109375" customWidth="1"/>
    <col min="18" max="19" width="8" customWidth="1"/>
  </cols>
  <sheetData>
    <row r="1" spans="1:25" x14ac:dyDescent="0.2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25" x14ac:dyDescent="0.2">
      <c r="G2" s="60" t="s">
        <v>22</v>
      </c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4" spans="1:25" x14ac:dyDescent="0.2">
      <c r="A4" s="1" t="s">
        <v>77</v>
      </c>
      <c r="B4" s="1">
        <v>2025</v>
      </c>
    </row>
    <row r="5" spans="1:25" ht="13.5" thickBot="1" x14ac:dyDescent="0.25"/>
    <row r="6" spans="1:25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1</v>
      </c>
      <c r="F6" s="28" t="s">
        <v>6</v>
      </c>
      <c r="G6" s="28" t="s">
        <v>1</v>
      </c>
      <c r="H6" s="28" t="s">
        <v>11</v>
      </c>
      <c r="I6" s="28" t="s">
        <v>6</v>
      </c>
      <c r="J6" s="28" t="s">
        <v>1</v>
      </c>
      <c r="K6" s="28" t="s">
        <v>11</v>
      </c>
      <c r="L6" s="28" t="s">
        <v>6</v>
      </c>
      <c r="M6" s="28" t="s">
        <v>1</v>
      </c>
      <c r="N6" s="61" t="s">
        <v>11</v>
      </c>
      <c r="O6" s="72" t="s">
        <v>6</v>
      </c>
      <c r="P6" s="85" t="s">
        <v>1</v>
      </c>
      <c r="Q6" s="83" t="s">
        <v>2</v>
      </c>
      <c r="R6" s="30" t="s">
        <v>25</v>
      </c>
      <c r="S6" s="30" t="s">
        <v>26</v>
      </c>
    </row>
    <row r="7" spans="1:25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8</v>
      </c>
      <c r="G7" s="5">
        <v>10</v>
      </c>
      <c r="H7" s="5">
        <v>12</v>
      </c>
      <c r="I7" s="5">
        <v>15</v>
      </c>
      <c r="J7" s="5">
        <v>17</v>
      </c>
      <c r="K7" s="5">
        <v>19</v>
      </c>
      <c r="L7" s="5">
        <v>22</v>
      </c>
      <c r="M7" s="5">
        <v>24</v>
      </c>
      <c r="N7" s="22">
        <v>26</v>
      </c>
      <c r="O7" s="72">
        <v>29</v>
      </c>
      <c r="P7" s="86">
        <v>31</v>
      </c>
      <c r="Q7" s="84" t="s">
        <v>3</v>
      </c>
      <c r="R7" s="31"/>
      <c r="S7" s="31"/>
    </row>
    <row r="8" spans="1:25" ht="13.5" thickBot="1" x14ac:dyDescent="0.25"/>
    <row r="9" spans="1:25" ht="13.5" thickBot="1" x14ac:dyDescent="0.25">
      <c r="A9" s="65" t="s">
        <v>4</v>
      </c>
      <c r="B9" s="58">
        <v>1.2</v>
      </c>
      <c r="C9" s="58">
        <v>1.2</v>
      </c>
      <c r="D9" s="58">
        <v>1.2</v>
      </c>
      <c r="E9" s="58">
        <v>1.2</v>
      </c>
      <c r="F9" s="58">
        <v>1.2</v>
      </c>
      <c r="G9" s="58">
        <v>1.2</v>
      </c>
      <c r="H9" s="58">
        <v>1.2</v>
      </c>
      <c r="I9" s="58">
        <v>1.2</v>
      </c>
      <c r="J9" s="58">
        <v>1.2</v>
      </c>
      <c r="K9" s="58">
        <v>1.1499999999999999</v>
      </c>
      <c r="L9" s="58">
        <v>1.1499999999999999</v>
      </c>
      <c r="M9" s="58">
        <v>1.1499999999999999</v>
      </c>
      <c r="N9" s="20">
        <v>1.2</v>
      </c>
      <c r="O9" s="20">
        <v>1.1499999999999999</v>
      </c>
      <c r="P9" s="20">
        <v>1.1499999999999999</v>
      </c>
      <c r="Q9" s="32"/>
      <c r="R9" s="32">
        <f>MAX(B9:P9)</f>
        <v>1.2</v>
      </c>
      <c r="S9" s="33">
        <f>MIN(B9:P9)</f>
        <v>1.1499999999999999</v>
      </c>
    </row>
    <row r="10" spans="1:25" ht="13.5" thickBot="1" x14ac:dyDescent="0.25">
      <c r="A10" s="65" t="s">
        <v>5</v>
      </c>
      <c r="B10" s="58">
        <v>1.2</v>
      </c>
      <c r="C10" s="58">
        <v>1.25</v>
      </c>
      <c r="D10" s="58">
        <v>1.25</v>
      </c>
      <c r="E10" s="58">
        <v>1.25</v>
      </c>
      <c r="F10" s="58">
        <v>1.25</v>
      </c>
      <c r="G10" s="58">
        <v>1.2</v>
      </c>
      <c r="H10" s="58">
        <v>1.2</v>
      </c>
      <c r="I10" s="20">
        <v>1.2</v>
      </c>
      <c r="J10" s="20">
        <v>1.2</v>
      </c>
      <c r="K10" s="20">
        <v>1.2</v>
      </c>
      <c r="L10" s="58">
        <v>1.1499999999999999</v>
      </c>
      <c r="M10" s="58">
        <v>1.1499999999999999</v>
      </c>
      <c r="N10" s="20">
        <v>1.2</v>
      </c>
      <c r="O10" s="20">
        <v>1.1499999999999999</v>
      </c>
      <c r="P10" s="20">
        <v>1.1499999999999999</v>
      </c>
      <c r="Q10" s="34"/>
      <c r="R10" s="34">
        <f>MAX(B10:P10)</f>
        <v>1.25</v>
      </c>
      <c r="S10" s="24">
        <f>MIN(B10:P10)</f>
        <v>1.1499999999999999</v>
      </c>
    </row>
    <row r="11" spans="1:25" ht="13.5" thickBot="1" x14ac:dyDescent="0.25">
      <c r="A11" s="65" t="s">
        <v>82</v>
      </c>
      <c r="B11" s="29">
        <v>1.22</v>
      </c>
      <c r="C11" s="29">
        <v>1.3</v>
      </c>
      <c r="D11" s="29">
        <v>1.3</v>
      </c>
      <c r="E11" s="29">
        <v>1.3</v>
      </c>
      <c r="F11" s="29">
        <v>1.3</v>
      </c>
      <c r="G11" s="29">
        <v>1.22</v>
      </c>
      <c r="H11" s="29">
        <v>1.22</v>
      </c>
      <c r="I11" s="29">
        <v>1.22</v>
      </c>
      <c r="J11" s="29">
        <v>1.22</v>
      </c>
      <c r="K11" s="29">
        <v>1.2</v>
      </c>
      <c r="L11" s="58">
        <v>1.1499999999999999</v>
      </c>
      <c r="M11" s="58">
        <v>1.1499999999999999</v>
      </c>
      <c r="N11" s="20">
        <v>1.2</v>
      </c>
      <c r="O11" s="29">
        <v>1.18</v>
      </c>
      <c r="P11" s="29">
        <v>1.18</v>
      </c>
      <c r="Q11" s="34"/>
      <c r="R11" s="34">
        <f>MAX(B11:P11)</f>
        <v>1.3</v>
      </c>
      <c r="S11" s="24">
        <f>MIN(B11:P11)</f>
        <v>1.1499999999999999</v>
      </c>
    </row>
    <row r="12" spans="1:25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18"/>
    </row>
    <row r="13" spans="1:25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25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25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">
      <c r="A31" s="148"/>
      <c r="B31" s="148"/>
      <c r="C31" s="148"/>
      <c r="D31" s="148"/>
      <c r="E31" s="148"/>
      <c r="F31" s="14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</sheetData>
  <mergeCells count="2">
    <mergeCell ref="A31:F31"/>
    <mergeCell ref="A1:S1"/>
  </mergeCells>
  <phoneticPr fontId="4" type="noConversion"/>
  <pageMargins left="0.7" right="0.7" top="0.75" bottom="0.75" header="0.3" footer="0.3"/>
  <pageSetup paperSize="9" orientation="portrait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33"/>
  <sheetViews>
    <sheetView topLeftCell="A3" workbookViewId="0">
      <selection activeCell="I10" sqref="I10"/>
    </sheetView>
  </sheetViews>
  <sheetFormatPr baseColWidth="10" defaultRowHeight="12.75" x14ac:dyDescent="0.2"/>
  <cols>
    <col min="1" max="1" width="10.28515625" customWidth="1"/>
    <col min="2" max="2" width="6.5703125" customWidth="1"/>
    <col min="3" max="3" width="7.5703125" customWidth="1"/>
    <col min="4" max="9" width="6.5703125" customWidth="1"/>
    <col min="10" max="10" width="8.7109375" customWidth="1"/>
    <col min="11" max="12" width="6.5703125" customWidth="1"/>
    <col min="13" max="13" width="7.42578125" customWidth="1"/>
    <col min="14" max="14" width="7.140625" customWidth="1"/>
    <col min="15" max="15" width="8.7109375" customWidth="1"/>
    <col min="16" max="16" width="8.85546875" customWidth="1"/>
  </cols>
  <sheetData>
    <row r="1" spans="1:18" x14ac:dyDescent="0.2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18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8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8" x14ac:dyDescent="0.2">
      <c r="B4" s="1">
        <v>2025</v>
      </c>
    </row>
    <row r="5" spans="1:18" x14ac:dyDescent="0.2">
      <c r="A5" s="1"/>
    </row>
    <row r="6" spans="1:18" ht="13.5" thickBot="1" x14ac:dyDescent="0.25"/>
    <row r="7" spans="1:18" x14ac:dyDescent="0.2">
      <c r="A7" s="8" t="s">
        <v>0</v>
      </c>
      <c r="B7" s="8"/>
      <c r="C7" s="8"/>
      <c r="D7" s="14"/>
      <c r="E7" s="8"/>
      <c r="F7" s="8"/>
      <c r="G7" s="8"/>
      <c r="H7" s="14"/>
      <c r="I7" s="14"/>
      <c r="J7" s="14"/>
      <c r="K7" s="14"/>
      <c r="L7" s="14"/>
      <c r="M7" s="14"/>
      <c r="N7" s="9" t="s">
        <v>2</v>
      </c>
      <c r="O7" s="30" t="s">
        <v>25</v>
      </c>
      <c r="P7" s="30" t="s">
        <v>26</v>
      </c>
    </row>
    <row r="8" spans="1:18" ht="13.5" thickBot="1" x14ac:dyDescent="0.25">
      <c r="A8" s="10"/>
      <c r="B8" s="10" t="s">
        <v>8</v>
      </c>
      <c r="C8" s="10" t="s">
        <v>9</v>
      </c>
      <c r="D8" s="17" t="s">
        <v>10</v>
      </c>
      <c r="E8" s="10" t="s">
        <v>13</v>
      </c>
      <c r="F8" s="10" t="s">
        <v>14</v>
      </c>
      <c r="G8" s="10" t="s">
        <v>15</v>
      </c>
      <c r="H8" s="17" t="s">
        <v>16</v>
      </c>
      <c r="I8" s="17" t="s">
        <v>17</v>
      </c>
      <c r="J8" s="17" t="s">
        <v>18</v>
      </c>
      <c r="K8" s="17" t="s">
        <v>19</v>
      </c>
      <c r="L8" s="17" t="s">
        <v>20</v>
      </c>
      <c r="M8" s="17" t="s">
        <v>21</v>
      </c>
      <c r="N8" s="11" t="s">
        <v>7</v>
      </c>
      <c r="O8" s="31"/>
      <c r="P8" s="31"/>
    </row>
    <row r="9" spans="1:18" ht="13.5" thickBot="1" x14ac:dyDescent="0.25"/>
    <row r="10" spans="1:18" ht="13.5" thickBot="1" x14ac:dyDescent="0.25">
      <c r="A10" s="16" t="s">
        <v>4</v>
      </c>
      <c r="B10" s="19">
        <f>ENE!P9</f>
        <v>1.5</v>
      </c>
      <c r="C10" s="19">
        <f>+FEB!N9</f>
        <v>1.4624999999999997</v>
      </c>
      <c r="D10" s="19">
        <f>+MAR!Q9</f>
        <v>1.3807692307692307</v>
      </c>
      <c r="E10" s="19">
        <f>+ABR!O9</f>
        <v>1.4041538461538463</v>
      </c>
      <c r="F10" s="19">
        <f>+MAY!O9</f>
        <v>1.4192307692307691</v>
      </c>
      <c r="G10" s="19">
        <f>+JUN!O9</f>
        <v>1.4269230769230767</v>
      </c>
      <c r="H10" s="19">
        <f>+JUL!R10</f>
        <v>1.4071428571428568</v>
      </c>
      <c r="I10" s="19">
        <f>+AGO!O9</f>
        <v>1.4384615384615385</v>
      </c>
      <c r="J10" s="19">
        <f>+SET!O9</f>
        <v>1.3923076923076925</v>
      </c>
      <c r="K10" s="19">
        <f>+OCT!P9</f>
        <v>1.25</v>
      </c>
      <c r="L10" s="19">
        <f>+NOV!P9</f>
        <v>1.198333333333333</v>
      </c>
      <c r="M10" s="19">
        <f>+DIC!Q9</f>
        <v>0</v>
      </c>
      <c r="N10" s="38">
        <f>IF(ISERROR(AVERAGE(B10:M10)),"",AVERAGE(B10:M10))</f>
        <v>1.2733185286935285</v>
      </c>
      <c r="O10" s="32">
        <f>IF(MAX(B10:M10)=0,"",MAX(B10:M10))</f>
        <v>1.5</v>
      </c>
      <c r="P10" s="33" t="str">
        <f>IF(MIN(B10:M10)=0,"",MIN(B10:G10))</f>
        <v/>
      </c>
    </row>
    <row r="11" spans="1:18" ht="11.45" customHeight="1" thickBot="1" x14ac:dyDescent="0.25">
      <c r="A11" s="12" t="s">
        <v>5</v>
      </c>
      <c r="B11" s="19">
        <f>ENE!P10</f>
        <v>1.5153846153846153</v>
      </c>
      <c r="C11" s="19">
        <f>+FEB!N10</f>
        <v>1.4624999999999997</v>
      </c>
      <c r="D11" s="19">
        <f>+MAR!Q10</f>
        <v>1.4015384615384614</v>
      </c>
      <c r="E11" s="19">
        <f>+ABR!O10</f>
        <v>1.413846153846154</v>
      </c>
      <c r="F11" s="19">
        <f>+MAY!O10</f>
        <v>1.4353846153846155</v>
      </c>
      <c r="G11" s="19">
        <f>+JUN!O10</f>
        <v>1.4261538461538459</v>
      </c>
      <c r="H11" s="19">
        <f>+JUL!R11</f>
        <v>1.3928571428571426</v>
      </c>
      <c r="I11" s="19">
        <f>+AGO!O10</f>
        <v>1.3038461538461539</v>
      </c>
      <c r="J11" s="19">
        <f>+SET!O10</f>
        <v>1.3423076923076922</v>
      </c>
      <c r="K11" s="19">
        <f>+OCT!P10</f>
        <v>1.2035714285714285</v>
      </c>
      <c r="L11" s="19">
        <f>+NOV!P10</f>
        <v>1.198333333333333</v>
      </c>
      <c r="M11" s="19">
        <f>+DIC!Q10</f>
        <v>0</v>
      </c>
      <c r="N11" s="38">
        <f t="shared" ref="N11" si="0">IF(ISERROR(AVERAGE(B11:M11)),"",AVERAGE(B11:M11))</f>
        <v>1.2579769536019534</v>
      </c>
      <c r="O11" s="32">
        <f t="shared" ref="O11" si="1">IF(MAX(B11:M11)=0,"",MAX(B11:M11))</f>
        <v>1.5153846153846153</v>
      </c>
      <c r="P11" s="33" t="str">
        <f t="shared" ref="P11" si="2">IF(MIN(B11:M11)=0,"",MIN(B11:G11))</f>
        <v/>
      </c>
    </row>
    <row r="12" spans="1:18" ht="13.5" thickBot="1" x14ac:dyDescent="0.25">
      <c r="A12" s="12" t="s">
        <v>82</v>
      </c>
      <c r="B12" s="19">
        <f>ENE!P11</f>
        <v>1.5692307692307694</v>
      </c>
      <c r="C12" s="19">
        <f>+FEB!N11</f>
        <v>1.5266666666666666</v>
      </c>
      <c r="D12" s="19">
        <f>+MAR!Q11</f>
        <v>1.4484615384615382</v>
      </c>
      <c r="E12" s="19">
        <f>+ABR!O11</f>
        <v>1.4338461538461533</v>
      </c>
      <c r="F12" s="19">
        <f>+MAY!O11</f>
        <v>1.4669230769230768</v>
      </c>
      <c r="G12" s="19">
        <f>+JUN!O11</f>
        <v>1.4923076923076921</v>
      </c>
      <c r="H12" s="19">
        <f>+JUL!R12</f>
        <v>1.4749999999999999</v>
      </c>
      <c r="I12" s="19">
        <f>+AGO!O11</f>
        <v>1.4653846153846151</v>
      </c>
      <c r="J12" s="19">
        <f>+SET!O11</f>
        <v>1.4423076923076921</v>
      </c>
      <c r="K12" s="19">
        <f>+OCT!P11</f>
        <v>1.3000000000000003</v>
      </c>
      <c r="L12" s="19">
        <f>+NOV!P11</f>
        <v>1.2174999999999998</v>
      </c>
      <c r="M12" s="19">
        <f>+DIC!Q11</f>
        <v>0</v>
      </c>
      <c r="N12" s="38">
        <f>IF(ISERROR(AVERAGE(B12:M12)),"",AVERAGE(B12:M12))</f>
        <v>1.3198023504273502</v>
      </c>
      <c r="O12" s="34">
        <f>IF(MAX(B12:M12)=0,"",MAX(B12:M12))</f>
        <v>1.5692307692307694</v>
      </c>
      <c r="P12" s="24" t="str">
        <f>IF(MIN(B12:M12)=0,"",MIN(B12:G12))</f>
        <v/>
      </c>
    </row>
    <row r="13" spans="1:18" x14ac:dyDescent="0.2">
      <c r="A13" t="s">
        <v>27</v>
      </c>
      <c r="J13" s="6"/>
      <c r="K13" s="6"/>
      <c r="L13" s="6"/>
      <c r="M13" s="6"/>
      <c r="N13" s="6"/>
    </row>
    <row r="14" spans="1:18" x14ac:dyDescent="0.2">
      <c r="J14" s="6"/>
      <c r="K14" s="6"/>
      <c r="L14" s="6"/>
      <c r="M14" s="6"/>
      <c r="N14" s="6"/>
    </row>
    <row r="15" spans="1:18" x14ac:dyDescent="0.2">
      <c r="J15" s="6"/>
      <c r="K15" s="6"/>
      <c r="L15" s="6"/>
      <c r="M15" s="6"/>
      <c r="N15" s="6"/>
    </row>
    <row r="16" spans="1:18" x14ac:dyDescent="0.2">
      <c r="J16" s="6"/>
      <c r="K16" s="6"/>
      <c r="L16" s="6"/>
      <c r="M16" s="6"/>
      <c r="N16" s="6"/>
    </row>
    <row r="17" spans="10:14" x14ac:dyDescent="0.2">
      <c r="J17" s="6"/>
      <c r="K17" s="6"/>
      <c r="L17" s="6"/>
      <c r="M17" s="6"/>
      <c r="N17" s="6"/>
    </row>
    <row r="18" spans="10:14" x14ac:dyDescent="0.2">
      <c r="J18" s="6"/>
      <c r="K18" s="6"/>
      <c r="L18" s="6"/>
      <c r="M18" s="6"/>
      <c r="N18" s="6"/>
    </row>
    <row r="19" spans="10:14" x14ac:dyDescent="0.2">
      <c r="J19" s="6"/>
      <c r="K19" s="6"/>
      <c r="L19" s="6"/>
      <c r="M19" s="6"/>
      <c r="N19" s="6"/>
    </row>
    <row r="20" spans="10:14" x14ac:dyDescent="0.2">
      <c r="J20" s="6"/>
      <c r="K20" s="6"/>
      <c r="L20" s="6"/>
      <c r="M20" s="6"/>
      <c r="N20" s="6"/>
    </row>
    <row r="21" spans="10:14" x14ac:dyDescent="0.2">
      <c r="J21" s="6"/>
      <c r="K21" s="6"/>
      <c r="L21" s="6"/>
      <c r="M21" s="6"/>
      <c r="N21" s="6"/>
    </row>
    <row r="22" spans="10:14" x14ac:dyDescent="0.2">
      <c r="J22" s="6"/>
      <c r="K22" s="6"/>
      <c r="L22" s="6"/>
      <c r="M22" s="6"/>
      <c r="N22" s="6"/>
    </row>
    <row r="23" spans="10:14" x14ac:dyDescent="0.2">
      <c r="J23" s="6"/>
      <c r="K23" s="6"/>
      <c r="L23" s="6"/>
      <c r="M23" s="6"/>
      <c r="N23" s="6"/>
    </row>
    <row r="24" spans="10:14" x14ac:dyDescent="0.2">
      <c r="J24" s="6"/>
      <c r="K24" s="6"/>
      <c r="L24" s="6"/>
      <c r="M24" s="6"/>
      <c r="N24" s="6"/>
    </row>
    <row r="25" spans="10:14" x14ac:dyDescent="0.2">
      <c r="J25" s="6"/>
      <c r="K25" s="6"/>
      <c r="L25" s="6"/>
      <c r="M25" s="6"/>
      <c r="N25" s="6"/>
    </row>
    <row r="26" spans="10:14" x14ac:dyDescent="0.2">
      <c r="J26" s="6"/>
      <c r="K26" s="6"/>
      <c r="L26" s="6"/>
      <c r="M26" s="6"/>
      <c r="N26" s="6"/>
    </row>
    <row r="27" spans="10:14" x14ac:dyDescent="0.2">
      <c r="J27" s="6"/>
      <c r="K27" s="6"/>
      <c r="L27" s="6"/>
      <c r="M27" s="6"/>
      <c r="N27" s="6"/>
    </row>
    <row r="28" spans="10:14" x14ac:dyDescent="0.2">
      <c r="J28" s="6"/>
      <c r="K28" s="6"/>
      <c r="L28" s="6"/>
      <c r="M28" s="6"/>
      <c r="N28" s="6"/>
    </row>
    <row r="29" spans="10:14" x14ac:dyDescent="0.2">
      <c r="J29" s="6"/>
      <c r="K29" s="6"/>
      <c r="L29" s="6"/>
      <c r="M29" s="6"/>
      <c r="N29" s="6"/>
    </row>
    <row r="30" spans="10:14" x14ac:dyDescent="0.2">
      <c r="J30" s="6"/>
      <c r="K30" s="6"/>
      <c r="L30" s="6"/>
      <c r="M30" s="6"/>
      <c r="N30" s="6"/>
    </row>
    <row r="31" spans="10:14" x14ac:dyDescent="0.2">
      <c r="J31" s="6"/>
      <c r="K31" s="6"/>
      <c r="L31" s="6"/>
      <c r="M31" s="6"/>
      <c r="N31" s="6"/>
    </row>
    <row r="32" spans="10:14" x14ac:dyDescent="0.2">
      <c r="N32" s="6"/>
    </row>
    <row r="33" spans="10:14" x14ac:dyDescent="0.2">
      <c r="J33" s="6"/>
      <c r="K33" s="6"/>
      <c r="L33" s="6"/>
      <c r="M33" s="6"/>
      <c r="N33" s="6"/>
    </row>
  </sheetData>
  <mergeCells count="2">
    <mergeCell ref="A2:O2"/>
    <mergeCell ref="A1:R1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3:T35"/>
  <sheetViews>
    <sheetView showGridLines="0" topLeftCell="A22" workbookViewId="0">
      <selection activeCell="H31" sqref="H31"/>
    </sheetView>
  </sheetViews>
  <sheetFormatPr baseColWidth="10" defaultRowHeight="12.75" x14ac:dyDescent="0.2"/>
  <cols>
    <col min="5" max="5" width="14.42578125" customWidth="1"/>
    <col min="6" max="6" width="8" customWidth="1"/>
    <col min="7" max="8" width="7.28515625" customWidth="1"/>
    <col min="9" max="9" width="6" customWidth="1"/>
    <col min="10" max="10" width="6.42578125" customWidth="1"/>
    <col min="11" max="11" width="5.5703125" customWidth="1"/>
    <col min="12" max="12" width="6.5703125" customWidth="1"/>
    <col min="13" max="13" width="5.7109375" customWidth="1"/>
    <col min="14" max="14" width="5.28515625" customWidth="1"/>
    <col min="15" max="15" width="4.85546875" customWidth="1"/>
    <col min="16" max="16" width="5.42578125" customWidth="1"/>
    <col min="17" max="17" width="4.7109375" customWidth="1"/>
    <col min="18" max="18" width="6.42578125" customWidth="1"/>
    <col min="19" max="19" width="7.85546875" customWidth="1"/>
    <col min="20" max="20" width="6.28515625" customWidth="1"/>
  </cols>
  <sheetData>
    <row r="3" spans="5:20" x14ac:dyDescent="0.2">
      <c r="E3" s="1" t="s">
        <v>111</v>
      </c>
    </row>
    <row r="4" spans="5:20" ht="13.5" thickBot="1" x14ac:dyDescent="0.25"/>
    <row r="5" spans="5:20" x14ac:dyDescent="0.2">
      <c r="E5" s="8" t="s">
        <v>0</v>
      </c>
      <c r="F5" s="8"/>
      <c r="G5" s="8"/>
      <c r="H5" s="14"/>
      <c r="I5" s="8"/>
      <c r="J5" s="8"/>
      <c r="K5" s="8"/>
      <c r="L5" s="14"/>
      <c r="M5" s="14"/>
      <c r="N5" s="14"/>
      <c r="O5" s="14"/>
      <c r="P5" s="14"/>
      <c r="Q5" s="14"/>
      <c r="R5" s="9" t="s">
        <v>2</v>
      </c>
      <c r="S5" s="30" t="s">
        <v>25</v>
      </c>
      <c r="T5" s="30" t="s">
        <v>26</v>
      </c>
    </row>
    <row r="6" spans="5:20" ht="13.5" thickBot="1" x14ac:dyDescent="0.25">
      <c r="E6" s="138"/>
      <c r="F6" s="138" t="s">
        <v>8</v>
      </c>
      <c r="G6" s="138" t="s">
        <v>9</v>
      </c>
      <c r="H6" s="139" t="s">
        <v>10</v>
      </c>
      <c r="I6" s="138" t="s">
        <v>13</v>
      </c>
      <c r="J6" s="138" t="s">
        <v>14</v>
      </c>
      <c r="K6" s="138" t="s">
        <v>15</v>
      </c>
      <c r="L6" s="139" t="s">
        <v>16</v>
      </c>
      <c r="M6" s="139" t="s">
        <v>17</v>
      </c>
      <c r="N6" s="139" t="s">
        <v>18</v>
      </c>
      <c r="O6" s="139" t="s">
        <v>19</v>
      </c>
      <c r="P6" s="139" t="s">
        <v>20</v>
      </c>
      <c r="Q6" s="139" t="s">
        <v>21</v>
      </c>
      <c r="R6" s="94" t="s">
        <v>7</v>
      </c>
      <c r="S6" s="95"/>
      <c r="T6" s="95"/>
    </row>
    <row r="7" spans="5:20" ht="13.5" thickBot="1" x14ac:dyDescent="0.25">
      <c r="E7" s="16" t="s">
        <v>28</v>
      </c>
      <c r="F7" s="19">
        <v>0.82727272727272727</v>
      </c>
      <c r="G7" s="19">
        <v>0.85538461538461541</v>
      </c>
      <c r="H7" s="19">
        <v>0.87538461538461543</v>
      </c>
      <c r="I7" s="19">
        <v>0.94</v>
      </c>
      <c r="J7" s="19">
        <v>0.95538461538461528</v>
      </c>
      <c r="K7" s="19">
        <v>0.95749999999999991</v>
      </c>
      <c r="L7" s="19">
        <v>0.97307692307692284</v>
      </c>
      <c r="M7" s="19">
        <v>0.98583333333333345</v>
      </c>
      <c r="N7" s="19">
        <v>0.93076923076923079</v>
      </c>
      <c r="O7" s="19">
        <v>0.87615384615384617</v>
      </c>
      <c r="P7" s="19">
        <v>0.77333333333333332</v>
      </c>
      <c r="Q7" s="93">
        <v>0.72461538461538444</v>
      </c>
      <c r="R7" s="140">
        <f t="shared" ref="R7:R12" si="0">AVERAGE(F7:Q7)</f>
        <v>0.88955905205905206</v>
      </c>
      <c r="S7" s="140">
        <f t="shared" ref="S7:S12" si="1">MAX(F7:Q7)</f>
        <v>0.98583333333333345</v>
      </c>
      <c r="T7" s="141">
        <f t="shared" ref="T7:T12" si="2">MIN(F7:Q7)</f>
        <v>0.72461538461538444</v>
      </c>
    </row>
    <row r="8" spans="5:20" ht="13.5" thickBot="1" x14ac:dyDescent="0.25">
      <c r="E8" s="16" t="s">
        <v>29</v>
      </c>
      <c r="F8" s="19">
        <v>0.80076923076923068</v>
      </c>
      <c r="G8" s="19">
        <v>0.75416666666666676</v>
      </c>
      <c r="H8" s="19">
        <v>0.82999999999999985</v>
      </c>
      <c r="I8" s="19">
        <v>0.9900000000000001</v>
      </c>
      <c r="J8" s="19">
        <v>0.94923076923076932</v>
      </c>
      <c r="K8" s="19">
        <v>1.0715384615384616</v>
      </c>
      <c r="L8" s="19">
        <v>1.0738461538461537</v>
      </c>
      <c r="M8" s="19">
        <v>1.0576923076923077</v>
      </c>
      <c r="N8" s="19">
        <v>1.0161538461538462</v>
      </c>
      <c r="O8" s="19">
        <v>1.0157142857142856</v>
      </c>
      <c r="P8" s="19">
        <v>0.98615384615384627</v>
      </c>
      <c r="Q8" s="93">
        <v>0.94538461538461505</v>
      </c>
      <c r="R8" s="140">
        <f t="shared" si="0"/>
        <v>0.95755418192918162</v>
      </c>
      <c r="S8" s="140">
        <f t="shared" si="1"/>
        <v>1.0738461538461537</v>
      </c>
      <c r="T8" s="141">
        <f t="shared" si="2"/>
        <v>0.75416666666666676</v>
      </c>
    </row>
    <row r="9" spans="5:20" ht="13.5" thickBot="1" x14ac:dyDescent="0.25">
      <c r="E9" s="16" t="s">
        <v>32</v>
      </c>
      <c r="F9" s="19">
        <v>0.92769230769230759</v>
      </c>
      <c r="G9" s="19">
        <v>0.84999999999999976</v>
      </c>
      <c r="H9" s="19">
        <v>0.92461538461538462</v>
      </c>
      <c r="I9" s="19">
        <v>0.95692307692307699</v>
      </c>
      <c r="J9" s="19">
        <v>0.93166666666666653</v>
      </c>
      <c r="K9" s="19">
        <v>0.91000000000000014</v>
      </c>
      <c r="L9" s="19">
        <v>0.81437499999999985</v>
      </c>
      <c r="M9" s="19">
        <v>0.81</v>
      </c>
      <c r="N9" s="19">
        <v>0.83214285714285707</v>
      </c>
      <c r="O9" s="19">
        <v>0.82423076923076932</v>
      </c>
      <c r="P9" s="19">
        <v>0.81846153846153846</v>
      </c>
      <c r="Q9" s="93">
        <v>0.80933333333333357</v>
      </c>
      <c r="R9" s="140">
        <f t="shared" si="0"/>
        <v>0.86745341117216113</v>
      </c>
      <c r="S9" s="140">
        <f t="shared" si="1"/>
        <v>0.95692307692307699</v>
      </c>
      <c r="T9" s="141">
        <f t="shared" si="2"/>
        <v>0.80933333333333357</v>
      </c>
    </row>
    <row r="10" spans="5:20" ht="13.5" thickBot="1" x14ac:dyDescent="0.25">
      <c r="E10" s="16" t="s">
        <v>34</v>
      </c>
      <c r="F10" s="19">
        <v>0.86684615384615382</v>
      </c>
      <c r="G10" s="19">
        <v>0.92692307692307674</v>
      </c>
      <c r="H10" s="19">
        <v>0.99230769230769256</v>
      </c>
      <c r="I10" s="19">
        <v>1.0938461538461539</v>
      </c>
      <c r="J10" s="19">
        <v>1.3000000000000003</v>
      </c>
      <c r="K10" s="19">
        <v>1.2357142857142855</v>
      </c>
      <c r="L10" s="19">
        <v>1.2375</v>
      </c>
      <c r="M10" s="19">
        <v>1.0750000000000002</v>
      </c>
      <c r="N10" s="19">
        <v>1.0846153846153845</v>
      </c>
      <c r="O10" s="19">
        <v>1.1892857142857138</v>
      </c>
      <c r="P10" s="19">
        <v>1.1807692307692308</v>
      </c>
      <c r="Q10" s="93">
        <v>1.032142857142857</v>
      </c>
      <c r="R10" s="140">
        <f t="shared" si="0"/>
        <v>1.101245879120879</v>
      </c>
      <c r="S10" s="140">
        <f t="shared" si="1"/>
        <v>1.3000000000000003</v>
      </c>
      <c r="T10" s="141">
        <f t="shared" si="2"/>
        <v>0.86684615384615382</v>
      </c>
    </row>
    <row r="11" spans="5:20" ht="13.5" thickBot="1" x14ac:dyDescent="0.25">
      <c r="E11" s="16" t="s">
        <v>37</v>
      </c>
      <c r="F11" s="19">
        <v>1.0178571428571428</v>
      </c>
      <c r="G11" s="19">
        <v>0.97999999999999987</v>
      </c>
      <c r="H11" s="19">
        <v>0.98</v>
      </c>
      <c r="I11" s="19">
        <v>1.0336363636363635</v>
      </c>
      <c r="J11" s="19">
        <v>1.07</v>
      </c>
      <c r="K11" s="19">
        <v>1.08</v>
      </c>
      <c r="L11" s="19">
        <v>0.94181818181818189</v>
      </c>
      <c r="M11" s="19">
        <v>1</v>
      </c>
      <c r="N11" s="19">
        <v>0.8588888888888887</v>
      </c>
      <c r="O11" s="19">
        <v>0.90692307692307716</v>
      </c>
      <c r="P11" s="19">
        <v>0.8616666666666668</v>
      </c>
      <c r="Q11" s="93">
        <v>0.77899999999999991</v>
      </c>
      <c r="R11" s="140">
        <f t="shared" si="0"/>
        <v>0.95914919339919325</v>
      </c>
      <c r="S11" s="140">
        <f t="shared" si="1"/>
        <v>1.08</v>
      </c>
      <c r="T11" s="141">
        <f t="shared" si="2"/>
        <v>0.77899999999999991</v>
      </c>
    </row>
    <row r="12" spans="5:20" ht="13.5" thickBot="1" x14ac:dyDescent="0.25">
      <c r="E12" s="16" t="s">
        <v>64</v>
      </c>
      <c r="F12" s="19">
        <v>0.82538461538461561</v>
      </c>
      <c r="G12" s="19">
        <v>0.72083333333333333</v>
      </c>
      <c r="H12" s="19">
        <v>0.76538461538461544</v>
      </c>
      <c r="I12" s="19">
        <v>0.80769230769230782</v>
      </c>
      <c r="J12" s="19">
        <v>0.9</v>
      </c>
      <c r="K12" s="19">
        <v>1.3</v>
      </c>
      <c r="L12" s="19">
        <v>1.1538461538461537</v>
      </c>
      <c r="M12" s="19">
        <v>0.98</v>
      </c>
      <c r="N12" s="19">
        <v>0.9375</v>
      </c>
      <c r="O12" s="19">
        <v>1.0078571428571428</v>
      </c>
      <c r="P12" s="19">
        <v>0.98833333333333317</v>
      </c>
      <c r="Q12" s="93">
        <v>0.90615384615384598</v>
      </c>
      <c r="R12" s="140">
        <f t="shared" si="0"/>
        <v>0.94108211233211225</v>
      </c>
      <c r="S12" s="140">
        <f t="shared" si="1"/>
        <v>1.3</v>
      </c>
      <c r="T12" s="141">
        <f t="shared" si="2"/>
        <v>0.72083333333333333</v>
      </c>
    </row>
    <row r="13" spans="5:20" ht="13.5" thickBot="1" x14ac:dyDescent="0.25">
      <c r="E13" s="16" t="s">
        <v>78</v>
      </c>
      <c r="F13" s="19">
        <v>0.91153846153846163</v>
      </c>
      <c r="G13" s="19">
        <v>0.90416666666666679</v>
      </c>
      <c r="H13" s="19">
        <v>0.92846153846153845</v>
      </c>
      <c r="I13" s="19">
        <v>0.99333333333333329</v>
      </c>
      <c r="J13" s="19">
        <v>1.0692307692307692</v>
      </c>
      <c r="K13" s="19">
        <v>1.0666666666666667</v>
      </c>
      <c r="L13" s="19">
        <v>1.06538461538462</v>
      </c>
      <c r="M13" s="19">
        <v>0.9666666666666669</v>
      </c>
      <c r="N13" s="19">
        <v>0.88076923076923097</v>
      </c>
      <c r="O13" s="19">
        <v>0.79928571428571449</v>
      </c>
      <c r="P13" s="19">
        <v>0.8</v>
      </c>
      <c r="Q13" s="93">
        <v>0.87750000000000006</v>
      </c>
      <c r="R13" s="140">
        <f t="shared" ref="R13" si="3">AVERAGE(F13:Q13)</f>
        <v>0.93858363858363891</v>
      </c>
      <c r="S13" s="140">
        <f t="shared" ref="S13" si="4">MAX(F13:Q13)</f>
        <v>1.0692307692307692</v>
      </c>
      <c r="T13" s="141">
        <f t="shared" ref="T13" si="5">MIN(F13:Q13)</f>
        <v>0.79928571428571449</v>
      </c>
    </row>
    <row r="14" spans="5:20" ht="13.5" thickBot="1" x14ac:dyDescent="0.25">
      <c r="E14" s="16" t="s">
        <v>81</v>
      </c>
      <c r="F14" s="19">
        <v>0.92923076923076919</v>
      </c>
      <c r="G14" s="19">
        <v>0.90166666666666651</v>
      </c>
      <c r="H14" s="19">
        <v>0.83461538461538476</v>
      </c>
      <c r="I14" s="19">
        <v>0.82692307692307687</v>
      </c>
      <c r="J14" s="19">
        <v>0.97833333333333317</v>
      </c>
      <c r="K14" s="19">
        <v>0.99083333333333334</v>
      </c>
      <c r="L14" s="19">
        <v>1.0271428571428574</v>
      </c>
      <c r="M14" s="19">
        <v>1.0153846153846153</v>
      </c>
      <c r="N14" s="19">
        <v>0.99076923076923085</v>
      </c>
      <c r="O14" s="19">
        <v>1.0907692307692307</v>
      </c>
      <c r="P14" s="19">
        <v>1.1272727272727274</v>
      </c>
      <c r="Q14" s="93">
        <v>1.159</v>
      </c>
      <c r="R14" s="140">
        <f t="shared" ref="R14" si="6">AVERAGE(F14:Q14)</f>
        <v>0.98932843545343563</v>
      </c>
      <c r="S14" s="140">
        <f t="shared" ref="S14" si="7">MAX(F14:Q14)</f>
        <v>1.159</v>
      </c>
      <c r="T14" s="141">
        <f t="shared" ref="T14" si="8">MIN(F14:Q14)</f>
        <v>0.82692307692307687</v>
      </c>
    </row>
    <row r="15" spans="5:20" ht="13.5" thickBot="1" x14ac:dyDescent="0.25">
      <c r="E15" s="16" t="s">
        <v>83</v>
      </c>
      <c r="F15" s="19">
        <v>1.1800000000000002</v>
      </c>
      <c r="G15" s="19">
        <v>1.2116666666666667</v>
      </c>
      <c r="H15" s="19">
        <v>1.2028571428571426</v>
      </c>
      <c r="I15" s="19">
        <v>1.2274999999999998</v>
      </c>
      <c r="J15" s="19">
        <v>1.2630769230769232</v>
      </c>
      <c r="K15" s="19">
        <v>1.3538461538461539</v>
      </c>
      <c r="L15" s="19">
        <v>1.3633333333333331</v>
      </c>
      <c r="M15" s="19">
        <v>1.3611111111111112</v>
      </c>
      <c r="N15" s="19">
        <v>1.3</v>
      </c>
      <c r="O15" s="19">
        <v>1.3125000000000002</v>
      </c>
      <c r="P15" s="19">
        <v>1.4136363636363638</v>
      </c>
      <c r="Q15" s="93">
        <v>1.45</v>
      </c>
      <c r="R15" s="140">
        <f t="shared" ref="R15" si="9">AVERAGE(F15:Q15)</f>
        <v>1.3032939745439747</v>
      </c>
      <c r="S15" s="140">
        <f t="shared" ref="S15" si="10">MAX(F15:Q15)</f>
        <v>1.45</v>
      </c>
      <c r="T15" s="141">
        <f t="shared" ref="T15" si="11">MIN(F15:Q15)</f>
        <v>1.1800000000000002</v>
      </c>
    </row>
    <row r="16" spans="5:20" ht="13.5" thickBot="1" x14ac:dyDescent="0.25">
      <c r="E16" s="16" t="s">
        <v>89</v>
      </c>
      <c r="F16" s="19">
        <v>1.47461538461538</v>
      </c>
      <c r="G16" s="19">
        <v>1.4358333333333333</v>
      </c>
      <c r="H16" s="19">
        <v>1.369230769230769</v>
      </c>
      <c r="I16" s="19">
        <v>1.4624999999999997</v>
      </c>
      <c r="J16" s="19">
        <v>1.3923076923076925</v>
      </c>
      <c r="K16" s="19">
        <v>1.5083333333333335</v>
      </c>
      <c r="L16" s="19">
        <v>1.7024999999999997</v>
      </c>
      <c r="M16" s="19">
        <v>1.6321428571428576</v>
      </c>
      <c r="N16" s="19">
        <v>1.5461538461538462</v>
      </c>
      <c r="O16" s="19">
        <v>1.5192307692307692</v>
      </c>
      <c r="P16" s="19">
        <v>1.5</v>
      </c>
      <c r="Q16" s="93">
        <v>1.45</v>
      </c>
      <c r="R16" s="140">
        <f t="shared" ref="R16" si="12">AVERAGE(F16:Q16)</f>
        <v>1.4994039987789982</v>
      </c>
      <c r="S16" s="140">
        <f t="shared" ref="S16" si="13">MAX(F16:Q16)</f>
        <v>1.7024999999999997</v>
      </c>
      <c r="T16" s="141">
        <f t="shared" ref="T16" si="14">MIN(F16:Q16)</f>
        <v>1.369230769230769</v>
      </c>
    </row>
    <row r="17" spans="5:20" ht="13.5" thickBot="1" x14ac:dyDescent="0.25">
      <c r="E17" s="16" t="s">
        <v>91</v>
      </c>
      <c r="F17" s="19">
        <v>1.4499999999999995</v>
      </c>
      <c r="G17" s="19">
        <v>1.3083333333333333</v>
      </c>
      <c r="H17" s="19">
        <v>1.2535714285714286</v>
      </c>
      <c r="I17" s="19">
        <v>1.2608333333333335</v>
      </c>
      <c r="J17" s="19">
        <v>1.2749999999999999</v>
      </c>
      <c r="K17" s="19">
        <v>1.1958333333333331</v>
      </c>
      <c r="L17" s="19">
        <v>1.1124999999999998</v>
      </c>
      <c r="M17" s="19">
        <v>1.2041666666666664</v>
      </c>
      <c r="N17" s="19">
        <v>1.1530769230769233</v>
      </c>
      <c r="O17" s="19">
        <v>1.2423076923076926</v>
      </c>
      <c r="P17" s="19">
        <v>1.3</v>
      </c>
      <c r="Q17" s="93">
        <v>1.1000000000000001</v>
      </c>
      <c r="R17" s="140">
        <v>1.237968559218559</v>
      </c>
      <c r="S17" s="140">
        <v>1.4499999999999995</v>
      </c>
      <c r="T17" s="141">
        <v>1.1958333333333331</v>
      </c>
    </row>
    <row r="18" spans="5:20" ht="13.5" thickBot="1" x14ac:dyDescent="0.25">
      <c r="E18" s="66" t="s">
        <v>108</v>
      </c>
      <c r="F18" s="19">
        <v>1.2615384615384617</v>
      </c>
      <c r="G18" s="19">
        <v>1.3033333333333335</v>
      </c>
      <c r="H18" s="19">
        <v>1.3153846153846156</v>
      </c>
      <c r="I18" s="19">
        <v>1.3730769230769231</v>
      </c>
      <c r="J18" s="19">
        <v>1.3884615384615384</v>
      </c>
      <c r="K18" s="19">
        <v>1.2583333333333335</v>
      </c>
      <c r="L18" s="19">
        <v>1.4321428571428576</v>
      </c>
      <c r="M18" s="19">
        <v>1.4500000000000002</v>
      </c>
      <c r="N18" s="19">
        <v>1.3884615384615384</v>
      </c>
      <c r="O18" s="19">
        <v>1.3923076923076922</v>
      </c>
      <c r="P18" s="19">
        <v>1.4249999999999998</v>
      </c>
      <c r="Q18" s="93">
        <v>1.464285714285714</v>
      </c>
      <c r="R18" s="140">
        <v>1.3710271672771677</v>
      </c>
      <c r="S18" s="140">
        <v>1.464285714285714</v>
      </c>
      <c r="T18" s="141">
        <v>1.2583333333333335</v>
      </c>
    </row>
    <row r="19" spans="5:20" ht="13.5" thickBot="1" x14ac:dyDescent="0.25">
      <c r="E19" s="16" t="s">
        <v>30</v>
      </c>
      <c r="F19" s="142">
        <v>0.90999999999999992</v>
      </c>
      <c r="G19" s="142">
        <v>0.88000000000000023</v>
      </c>
      <c r="H19" s="142">
        <v>0.88000000000000023</v>
      </c>
      <c r="I19" s="142">
        <v>0.98923076923076936</v>
      </c>
      <c r="J19" s="142">
        <v>0.90461538461538471</v>
      </c>
      <c r="K19" s="142">
        <v>0.91500000000000015</v>
      </c>
      <c r="L19" s="142">
        <v>0.96461538461538465</v>
      </c>
      <c r="M19" s="142">
        <v>0.99333333333333351</v>
      </c>
      <c r="N19" s="142">
        <v>0.93076923076923079</v>
      </c>
      <c r="O19" s="142">
        <v>0.88923076923076905</v>
      </c>
      <c r="P19" s="142">
        <v>0.79916666666666669</v>
      </c>
      <c r="Q19" s="143">
        <v>0.72692307692307689</v>
      </c>
      <c r="R19" s="140">
        <v>0.89857371794871799</v>
      </c>
      <c r="S19" s="140">
        <v>0.99333333333333351</v>
      </c>
      <c r="T19" s="141">
        <v>0.72692307692307689</v>
      </c>
    </row>
    <row r="20" spans="5:20" ht="13.5" thickBot="1" x14ac:dyDescent="0.25">
      <c r="E20" s="16" t="s">
        <v>31</v>
      </c>
      <c r="F20" s="142">
        <v>0.72846153846153849</v>
      </c>
      <c r="G20" s="142">
        <v>0.79250000000000009</v>
      </c>
      <c r="H20" s="142">
        <v>0.83769230769230774</v>
      </c>
      <c r="I20" s="142">
        <v>0.98384615384615404</v>
      </c>
      <c r="J20" s="142">
        <v>1.0292307692307692</v>
      </c>
      <c r="K20" s="142">
        <v>1.0515384615384618</v>
      </c>
      <c r="L20" s="142">
        <v>1.0500000000000003</v>
      </c>
      <c r="M20" s="142">
        <v>1.0338461538461539</v>
      </c>
      <c r="N20" s="142">
        <v>1.0161538461538462</v>
      </c>
      <c r="O20" s="142">
        <v>1.0421428571428573</v>
      </c>
      <c r="P20" s="142">
        <v>1.0977777777777777</v>
      </c>
      <c r="Q20" s="143">
        <v>1.064615384615385</v>
      </c>
      <c r="R20" s="140">
        <v>0.97731710419210438</v>
      </c>
      <c r="S20" s="140">
        <v>1.0977777777777777</v>
      </c>
      <c r="T20" s="141">
        <v>0.72846153846153849</v>
      </c>
    </row>
    <row r="21" spans="5:20" ht="13.5" thickBot="1" x14ac:dyDescent="0.25">
      <c r="E21" s="16" t="s">
        <v>33</v>
      </c>
      <c r="F21" s="142">
        <v>1.0000000000000002</v>
      </c>
      <c r="G21" s="142">
        <v>0.90499999999999992</v>
      </c>
      <c r="H21" s="142">
        <v>0.95153846153846133</v>
      </c>
      <c r="I21" s="142">
        <v>0.98615384615384616</v>
      </c>
      <c r="J21" s="142">
        <v>0.94999999999999984</v>
      </c>
      <c r="K21" s="142">
        <v>0.93923076923076931</v>
      </c>
      <c r="L21" s="142">
        <v>0.85750000000000015</v>
      </c>
      <c r="M21" s="142">
        <v>0.81384615384615366</v>
      </c>
      <c r="N21" s="142">
        <v>0.83714285714285697</v>
      </c>
      <c r="O21" s="142">
        <v>0.84769230769230752</v>
      </c>
      <c r="P21" s="142">
        <v>0.84999999999999976</v>
      </c>
      <c r="Q21" s="143">
        <v>0.82666666666666677</v>
      </c>
      <c r="R21" s="140">
        <v>0.89706425518925503</v>
      </c>
      <c r="S21" s="140">
        <v>1.0000000000000002</v>
      </c>
      <c r="T21" s="141">
        <v>0.81384615384615366</v>
      </c>
    </row>
    <row r="22" spans="5:20" ht="13.5" thickBot="1" x14ac:dyDescent="0.25">
      <c r="E22" s="16" t="s">
        <v>35</v>
      </c>
      <c r="F22" s="142">
        <v>0.8123076923076924</v>
      </c>
      <c r="G22" s="142">
        <v>0.82230769230769241</v>
      </c>
      <c r="H22" s="142">
        <v>0.88769230769230789</v>
      </c>
      <c r="I22" s="142">
        <v>1.0192307692307692</v>
      </c>
      <c r="J22" s="142">
        <v>1.1499999999999999</v>
      </c>
      <c r="K22" s="142">
        <v>1.2050000000000001</v>
      </c>
      <c r="L22" s="142">
        <v>1.1499999999999999</v>
      </c>
      <c r="M22" s="142">
        <v>1.0171428571428573</v>
      </c>
      <c r="N22" s="142">
        <v>1.1515384615384616</v>
      </c>
      <c r="O22" s="142">
        <v>1.1157142857142861</v>
      </c>
      <c r="P22" s="142">
        <v>1.1400000000000001</v>
      </c>
      <c r="Q22" s="143">
        <v>1.171428571428571</v>
      </c>
      <c r="R22" s="140">
        <v>1.0535302197802199</v>
      </c>
      <c r="S22" s="140">
        <v>1.2050000000000001</v>
      </c>
      <c r="T22" s="141">
        <v>0.8123076923076924</v>
      </c>
    </row>
    <row r="23" spans="5:20" ht="13.5" thickBot="1" x14ac:dyDescent="0.25">
      <c r="E23" s="16" t="s">
        <v>38</v>
      </c>
      <c r="F23" s="142">
        <v>1.082857142857143</v>
      </c>
      <c r="G23" s="142">
        <v>1.0725</v>
      </c>
      <c r="H23" s="142">
        <v>1.08</v>
      </c>
      <c r="I23" s="142">
        <v>1.08</v>
      </c>
      <c r="J23" s="142">
        <v>1.08</v>
      </c>
      <c r="K23" s="142">
        <v>1.05</v>
      </c>
      <c r="L23" s="142">
        <v>0.87454545454545463</v>
      </c>
      <c r="M23" s="142">
        <v>0.9</v>
      </c>
      <c r="N23" s="142">
        <v>0.84333333333333327</v>
      </c>
      <c r="O23" s="142">
        <v>0.91846153846153844</v>
      </c>
      <c r="P23" s="142">
        <v>0.82833333333333325</v>
      </c>
      <c r="Q23" s="143">
        <v>0.81600000000000006</v>
      </c>
      <c r="R23" s="140">
        <v>0.96883590021090038</v>
      </c>
      <c r="S23" s="140">
        <v>1.082857142857143</v>
      </c>
      <c r="T23" s="141">
        <v>0.81600000000000006</v>
      </c>
    </row>
    <row r="24" spans="5:20" ht="13.5" thickBot="1" x14ac:dyDescent="0.25">
      <c r="E24" s="16" t="s">
        <v>65</v>
      </c>
      <c r="F24" s="142">
        <v>0.79454545454545444</v>
      </c>
      <c r="G24" s="142">
        <v>0.70166666666666655</v>
      </c>
      <c r="H24" s="142">
        <v>0.77000000000000013</v>
      </c>
      <c r="I24" s="142">
        <v>0.8</v>
      </c>
      <c r="J24" s="142">
        <v>1</v>
      </c>
      <c r="K24" s="142">
        <v>1.1499999999999999</v>
      </c>
      <c r="L24" s="142">
        <v>1.0761538461538462</v>
      </c>
      <c r="M24" s="142">
        <v>1</v>
      </c>
      <c r="N24" s="142">
        <v>0.96416666666666673</v>
      </c>
      <c r="O24" s="142">
        <v>1.014285714285714</v>
      </c>
      <c r="P24" s="142">
        <v>1.0041666666666667</v>
      </c>
      <c r="Q24" s="143">
        <v>1</v>
      </c>
      <c r="R24" s="140">
        <v>0.93958208458208459</v>
      </c>
      <c r="S24" s="140">
        <v>1.1499999999999999</v>
      </c>
      <c r="T24" s="141">
        <v>0.70166666666666655</v>
      </c>
    </row>
    <row r="25" spans="5:20" ht="13.5" thickBot="1" x14ac:dyDescent="0.25">
      <c r="E25" s="16" t="s">
        <v>79</v>
      </c>
      <c r="F25" s="142">
        <v>0.90000000000000024</v>
      </c>
      <c r="G25" s="142">
        <v>0.90000000000000024</v>
      </c>
      <c r="H25" s="142">
        <v>0.87692307692307681</v>
      </c>
      <c r="I25" s="142">
        <v>0.84999999999999976</v>
      </c>
      <c r="J25" s="142">
        <v>0.93923076923076931</v>
      </c>
      <c r="K25" s="142">
        <v>1.0116666666666665</v>
      </c>
      <c r="L25" s="142">
        <v>0.94153846153846188</v>
      </c>
      <c r="M25" s="142">
        <v>0.88166666666666682</v>
      </c>
      <c r="N25" s="142">
        <v>0.85692307692307679</v>
      </c>
      <c r="O25" s="142">
        <v>0.81357142857142872</v>
      </c>
      <c r="P25" s="142">
        <v>0.79909090909090918</v>
      </c>
      <c r="Q25" s="143">
        <v>0.87416666666666687</v>
      </c>
      <c r="R25" s="140">
        <v>0.88706481018981032</v>
      </c>
      <c r="S25" s="140">
        <v>1.0116666666666665</v>
      </c>
      <c r="T25" s="141">
        <v>0.84999999999999976</v>
      </c>
    </row>
    <row r="26" spans="5:20" ht="13.5" thickBot="1" x14ac:dyDescent="0.25">
      <c r="E26" s="16" t="s">
        <v>80</v>
      </c>
      <c r="F26" s="142">
        <v>0.94545454545454544</v>
      </c>
      <c r="G26" s="142">
        <v>0.87083333333333313</v>
      </c>
      <c r="H26" s="142">
        <v>0.83769230769230774</v>
      </c>
      <c r="I26" s="142">
        <v>0.82846153846153847</v>
      </c>
      <c r="J26" s="142">
        <v>0.95833333333333337</v>
      </c>
      <c r="K26" s="142">
        <v>0.96916666666666673</v>
      </c>
      <c r="L26" s="142">
        <v>1.0142857142857142</v>
      </c>
      <c r="M26" s="142">
        <v>0.98307692307692329</v>
      </c>
      <c r="N26" s="142">
        <v>1.0546153846153847</v>
      </c>
      <c r="O26" s="142">
        <v>1.1884615384615385</v>
      </c>
      <c r="P26" s="142">
        <v>1.1363636363636365</v>
      </c>
      <c r="Q26" s="143">
        <v>1.1670000000000003</v>
      </c>
      <c r="R26" s="140">
        <v>0.99614541014541003</v>
      </c>
      <c r="S26" s="140">
        <v>1.1884615384615385</v>
      </c>
      <c r="T26" s="141">
        <v>0.82846153846153847</v>
      </c>
    </row>
    <row r="27" spans="5:20" ht="13.5" thickBot="1" x14ac:dyDescent="0.25">
      <c r="E27" s="16" t="s">
        <v>84</v>
      </c>
      <c r="F27" s="142">
        <v>1.18</v>
      </c>
      <c r="G27" s="142">
        <v>1.2625</v>
      </c>
      <c r="H27" s="142">
        <v>1.2357142857142858</v>
      </c>
      <c r="I27" s="142">
        <v>1.2750000000000001</v>
      </c>
      <c r="J27" s="142">
        <v>1.3461538461538463</v>
      </c>
      <c r="K27" s="142">
        <v>1.3730769230769231</v>
      </c>
      <c r="L27" s="142">
        <v>1.375</v>
      </c>
      <c r="M27" s="142">
        <v>1.3555555555555554</v>
      </c>
      <c r="N27" s="142">
        <v>1.35</v>
      </c>
      <c r="O27" s="142">
        <v>1.4149999999999998</v>
      </c>
      <c r="P27" s="142">
        <v>1.4563636363636367</v>
      </c>
      <c r="Q27" s="143">
        <v>1.48</v>
      </c>
      <c r="R27" s="140">
        <v>1.342030353905354</v>
      </c>
      <c r="S27" s="140">
        <v>1.48</v>
      </c>
      <c r="T27" s="141">
        <v>1.18</v>
      </c>
    </row>
    <row r="28" spans="5:20" ht="13.5" thickBot="1" x14ac:dyDescent="0.25">
      <c r="E28" s="16" t="s">
        <v>90</v>
      </c>
      <c r="F28" s="142">
        <v>1.4746153846153842</v>
      </c>
      <c r="G28" s="142">
        <v>1.3466666666666669</v>
      </c>
      <c r="H28" s="142">
        <v>1.31</v>
      </c>
      <c r="I28" s="142">
        <v>1.4733333333333334</v>
      </c>
      <c r="J28" s="142">
        <v>1.3653846153846154</v>
      </c>
      <c r="K28" s="142">
        <v>1.5358333333333334</v>
      </c>
      <c r="L28" s="142">
        <v>1.6858333333333331</v>
      </c>
      <c r="M28" s="142">
        <v>1.5157142857142858</v>
      </c>
      <c r="N28" s="142">
        <v>1.4776923076923081</v>
      </c>
      <c r="O28" s="142">
        <v>1.5115384615384615</v>
      </c>
      <c r="P28" s="142">
        <v>1.5</v>
      </c>
      <c r="Q28" s="143">
        <v>1.45</v>
      </c>
      <c r="R28" s="140">
        <v>1.4705509768009766</v>
      </c>
      <c r="S28" s="140">
        <v>1.6858333333333331</v>
      </c>
      <c r="T28" s="141">
        <v>1.31</v>
      </c>
    </row>
    <row r="29" spans="5:20" ht="13.5" thickBot="1" x14ac:dyDescent="0.25">
      <c r="E29" s="16" t="s">
        <v>92</v>
      </c>
      <c r="F29" s="142">
        <v>1.426923076923077</v>
      </c>
      <c r="G29" s="142">
        <v>1.2983333333333331</v>
      </c>
      <c r="H29" s="142">
        <v>1.2542857142857144</v>
      </c>
      <c r="I29" s="142">
        <v>1.2641666666666669</v>
      </c>
      <c r="J29" s="142">
        <v>1.2785714285714285</v>
      </c>
      <c r="K29" s="142">
        <v>1.1874999999999998</v>
      </c>
      <c r="L29" s="142">
        <v>1.11916666666667</v>
      </c>
      <c r="M29" s="142">
        <v>1.1666666666666667</v>
      </c>
      <c r="N29" s="142">
        <v>1.1500000000000001</v>
      </c>
      <c r="O29" s="142">
        <v>1.236923076923077</v>
      </c>
      <c r="P29" s="142">
        <v>1.0566666666666664</v>
      </c>
      <c r="Q29" s="143">
        <v>1.1638461538461538</v>
      </c>
      <c r="R29" s="140">
        <v>1.2169207875457877</v>
      </c>
      <c r="S29" s="140">
        <v>1.426923076923077</v>
      </c>
      <c r="T29" s="141">
        <v>1.1874999999999998</v>
      </c>
    </row>
    <row r="30" spans="5:20" ht="13.5" thickBot="1" x14ac:dyDescent="0.25">
      <c r="E30" s="66" t="s">
        <v>109</v>
      </c>
      <c r="F30" s="142">
        <v>1.2776923076923079</v>
      </c>
      <c r="G30" s="142">
        <v>1.3184458333333335</v>
      </c>
      <c r="H30" s="142">
        <v>1.3246153846153845</v>
      </c>
      <c r="I30" s="142">
        <v>1.436923076923077</v>
      </c>
      <c r="J30" s="142">
        <v>1.3846153846153848</v>
      </c>
      <c r="K30" s="142">
        <v>1.2875000000000001</v>
      </c>
      <c r="L30" s="142">
        <v>1.4357142857142857</v>
      </c>
      <c r="M30" s="142">
        <v>1.4708333333333334</v>
      </c>
      <c r="N30" s="142">
        <v>1.3884615384615384</v>
      </c>
      <c r="O30" s="142">
        <v>1.3884615384615384</v>
      </c>
      <c r="P30" s="142">
        <v>1.4333333333333333</v>
      </c>
      <c r="Q30" s="143">
        <v>1.5071428571428573</v>
      </c>
      <c r="R30" s="140">
        <v>1.3878115728021978</v>
      </c>
      <c r="S30" s="140">
        <v>1.5071428571428573</v>
      </c>
      <c r="T30" s="141">
        <v>1.2776923076923079</v>
      </c>
    </row>
    <row r="31" spans="5:20" ht="13.5" thickBot="1" x14ac:dyDescent="0.25">
      <c r="E31" s="16" t="s">
        <v>95</v>
      </c>
      <c r="F31" s="19"/>
      <c r="G31" s="19"/>
      <c r="H31" s="19">
        <v>1.342857142857143</v>
      </c>
      <c r="I31" s="19">
        <v>1.3416666666666666</v>
      </c>
      <c r="J31" s="19">
        <v>1.3538461538461539</v>
      </c>
      <c r="K31" s="19">
        <v>1.3961538461538463</v>
      </c>
      <c r="L31" s="19">
        <v>1.4999999999999998</v>
      </c>
      <c r="M31" s="19">
        <v>1.4944444444444445</v>
      </c>
      <c r="N31" s="19">
        <v>1.5</v>
      </c>
      <c r="O31" s="19">
        <v>1.4708333333333332</v>
      </c>
      <c r="P31" s="19">
        <v>1.4941666666666666</v>
      </c>
      <c r="Q31" s="93">
        <v>1.5</v>
      </c>
      <c r="R31" s="140">
        <v>1.4393968253968255</v>
      </c>
      <c r="S31" s="140">
        <v>1.5</v>
      </c>
      <c r="T31" s="141">
        <v>1.3416666666666666</v>
      </c>
    </row>
    <row r="32" spans="5:20" ht="13.5" thickBot="1" x14ac:dyDescent="0.25">
      <c r="E32" s="16" t="s">
        <v>96</v>
      </c>
      <c r="F32" s="19">
        <v>1.5076923076923079</v>
      </c>
      <c r="G32" s="19">
        <v>1.4741666666666668</v>
      </c>
      <c r="H32" s="19">
        <v>1.4192307692307695</v>
      </c>
      <c r="I32" s="19">
        <v>1.5333333333333332</v>
      </c>
      <c r="J32" s="19">
        <v>1.5153846153846156</v>
      </c>
      <c r="K32" s="19">
        <v>1.5925</v>
      </c>
      <c r="L32" s="19">
        <v>1.7350000000000001</v>
      </c>
      <c r="M32" s="19">
        <v>1.6678571428571425</v>
      </c>
      <c r="N32" s="19">
        <v>1.6615384615384616</v>
      </c>
      <c r="O32" s="19">
        <v>1.5692307692307694</v>
      </c>
      <c r="P32" s="19">
        <v>1.6046153846153843</v>
      </c>
      <c r="Q32" s="93">
        <v>1.5</v>
      </c>
      <c r="R32" s="140">
        <v>1.5650457875457875</v>
      </c>
      <c r="S32" s="140">
        <v>1.7350000000000001</v>
      </c>
      <c r="T32" s="141">
        <v>1.4192307692307695</v>
      </c>
    </row>
    <row r="33" spans="5:20" ht="13.5" thickBot="1" x14ac:dyDescent="0.25">
      <c r="E33" s="16" t="s">
        <v>97</v>
      </c>
      <c r="F33" s="19">
        <v>1.5</v>
      </c>
      <c r="G33" s="19">
        <v>1.4583333333333337</v>
      </c>
      <c r="H33" s="19">
        <v>1.3142857142857143</v>
      </c>
      <c r="I33" s="19">
        <v>1.3916666666666668</v>
      </c>
      <c r="J33" s="19">
        <v>1.3392857142857142</v>
      </c>
      <c r="K33" s="19">
        <v>1.2666666666666666</v>
      </c>
      <c r="L33" s="19">
        <v>1.2166666666666666</v>
      </c>
      <c r="M33" s="19">
        <v>1.2791666666666666</v>
      </c>
      <c r="N33" s="19">
        <v>1.2076923076923074</v>
      </c>
      <c r="O33" s="19">
        <v>1.3115384615384618</v>
      </c>
      <c r="P33" s="19">
        <v>1.1583333333333332</v>
      </c>
      <c r="Q33" s="93">
        <v>1.2153846153846157</v>
      </c>
      <c r="R33" s="140">
        <v>1.3049183455433455</v>
      </c>
      <c r="S33" s="140">
        <v>1.5</v>
      </c>
      <c r="T33" s="141">
        <v>1.2666666666666666</v>
      </c>
    </row>
    <row r="34" spans="5:20" ht="13.5" thickBot="1" x14ac:dyDescent="0.25">
      <c r="E34" s="66" t="s">
        <v>110</v>
      </c>
      <c r="F34" s="19">
        <v>1.3076923076923075</v>
      </c>
      <c r="G34" s="19">
        <v>1.3574999999999999</v>
      </c>
      <c r="H34" s="19">
        <v>1.3569230769230769</v>
      </c>
      <c r="I34" s="19">
        <v>1.4461538461538459</v>
      </c>
      <c r="J34" s="19">
        <v>1.4807692307692311</v>
      </c>
      <c r="K34" s="19">
        <v>1.3916666666666666</v>
      </c>
      <c r="L34" s="19">
        <v>1.4642857142857142</v>
      </c>
      <c r="M34" s="19">
        <v>1.5066666666666666</v>
      </c>
      <c r="N34" s="19">
        <v>1.4538461538461538</v>
      </c>
      <c r="O34" s="19">
        <v>1.4807692307692308</v>
      </c>
      <c r="P34" s="19">
        <v>1.4624999999999997</v>
      </c>
      <c r="Q34" s="93">
        <v>1.5285714285714289</v>
      </c>
      <c r="R34" s="140">
        <v>1.4364453601953604</v>
      </c>
      <c r="S34" s="140">
        <v>1.5285714285714289</v>
      </c>
      <c r="T34" s="141">
        <v>1.3076923076923075</v>
      </c>
    </row>
    <row r="35" spans="5:20" x14ac:dyDescent="0.2">
      <c r="E35" t="s">
        <v>36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13"/>
  <sheetViews>
    <sheetView showGridLines="0" workbookViewId="0">
      <selection activeCell="K10" sqref="K10"/>
    </sheetView>
  </sheetViews>
  <sheetFormatPr baseColWidth="10" defaultRowHeight="12.75" x14ac:dyDescent="0.2"/>
  <cols>
    <col min="16" max="16" width="9.5703125" customWidth="1"/>
    <col min="17" max="17" width="13.7109375" customWidth="1"/>
    <col min="18" max="19" width="10.42578125" customWidth="1"/>
    <col min="20" max="20" width="10.5703125" customWidth="1"/>
    <col min="21" max="21" width="12.28515625" customWidth="1"/>
    <col min="22" max="22" width="16" customWidth="1"/>
    <col min="23" max="23" width="9.7109375" customWidth="1"/>
  </cols>
  <sheetData>
    <row r="1" spans="1:25" x14ac:dyDescent="0.2">
      <c r="A1" s="146" t="s">
        <v>24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25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5" spans="1:25" x14ac:dyDescent="0.2">
      <c r="A5" s="1" t="s">
        <v>85</v>
      </c>
    </row>
    <row r="6" spans="1:25" ht="13.5" thickBot="1" x14ac:dyDescent="0.25"/>
    <row r="7" spans="1:25" x14ac:dyDescent="0.2">
      <c r="A7" s="8" t="s">
        <v>0</v>
      </c>
      <c r="B7" s="8"/>
      <c r="C7" s="8"/>
      <c r="D7" s="14"/>
      <c r="E7" s="8"/>
      <c r="F7" s="8"/>
      <c r="G7" s="8"/>
      <c r="H7" s="14"/>
      <c r="I7" s="14"/>
      <c r="J7" s="14"/>
      <c r="K7" s="14"/>
      <c r="L7" s="14"/>
      <c r="M7" s="14"/>
      <c r="N7" s="9" t="s">
        <v>2</v>
      </c>
    </row>
    <row r="8" spans="1:25" ht="13.5" thickBot="1" x14ac:dyDescent="0.25">
      <c r="A8" s="10"/>
      <c r="B8" s="22" t="s">
        <v>8</v>
      </c>
      <c r="C8" s="22" t="s">
        <v>9</v>
      </c>
      <c r="D8" s="23" t="s">
        <v>10</v>
      </c>
      <c r="E8" s="22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18</v>
      </c>
      <c r="K8" s="23" t="s">
        <v>19</v>
      </c>
      <c r="L8" s="23" t="s">
        <v>20</v>
      </c>
      <c r="M8" s="23" t="s">
        <v>21</v>
      </c>
      <c r="N8" s="11" t="s">
        <v>7</v>
      </c>
    </row>
    <row r="9" spans="1:25" ht="13.5" thickBot="1" x14ac:dyDescent="0.25"/>
    <row r="10" spans="1:25" ht="13.5" thickBot="1" x14ac:dyDescent="0.25">
      <c r="A10" s="16" t="s">
        <v>4</v>
      </c>
      <c r="B10" s="36">
        <f>IF(+ANUAL_!B10="","",+ANUAL_!B10/'2024'!B10-1)</f>
        <v>0.18902439024390216</v>
      </c>
      <c r="C10" s="36">
        <f>IF(+ANUAL_!C10="","",+ANUAL_!C10/'2024'!C10-1)</f>
        <v>0.12212276214833717</v>
      </c>
      <c r="D10" s="36">
        <f>IF(+ANUAL_!D10="","",+ANUAL_!D10/'2024'!D10-1)</f>
        <v>4.9707602339181145E-2</v>
      </c>
      <c r="E10" s="36">
        <f>IF(+ANUAL_!E10="","",+ANUAL_!E10/'2024'!E10-1)</f>
        <v>2.2633053221288613E-2</v>
      </c>
      <c r="F10" s="36">
        <f>IF(+ANUAL_!F10="","",+ANUAL_!F10/'2024'!F10-1)</f>
        <v>2.2160664819944609E-2</v>
      </c>
      <c r="G10" s="36">
        <f>IF(+ANUAL_!G10="","",+ANUAL_!G10/'2024'!G10-1)</f>
        <v>0.13397860417727925</v>
      </c>
      <c r="H10" s="36">
        <f>IF(+ANUAL_!H10="","",+ANUAL_!H10/'2024'!H10-1)</f>
        <v>-1.7456359102244967E-2</v>
      </c>
      <c r="I10" s="36">
        <f>IF(+ANUAL_!I10="","",+ANUAL_!I10/'2024'!I10-1)</f>
        <v>-7.9575596816977567E-3</v>
      </c>
      <c r="J10" s="36">
        <f>IF(+ANUAL_!J10="","",+ANUAL_!J10/'2024'!J10-1)</f>
        <v>2.7700831024932704E-3</v>
      </c>
      <c r="K10" s="36">
        <f>IF(+ANUAL_!K10="","",+ANUAL_!K10/'2024'!K10-1)</f>
        <v>-0.10220994475138112</v>
      </c>
      <c r="L10" s="36">
        <f>IF(+ANUAL_!L10="","",+ANUAL_!L10/'2024'!L10-1)</f>
        <v>-0.15906432748538024</v>
      </c>
      <c r="M10" s="36">
        <f>IF(+ANUAL_!M10="","",+ANUAL_!M10/'2024'!M10-1)</f>
        <v>-1</v>
      </c>
      <c r="N10" s="36">
        <f>IF(+ANUAL_!N10="","",+ANUAL_!N10/'2024'!N10-1)</f>
        <v>-7.1266741400673017E-2</v>
      </c>
      <c r="Y10" s="37"/>
    </row>
    <row r="11" spans="1:25" ht="13.5" thickBot="1" x14ac:dyDescent="0.25">
      <c r="A11" s="87" t="s">
        <v>5</v>
      </c>
      <c r="B11" s="36">
        <f>IF(+ANUAL_!B11="","",+ANUAL_!B11/'2024'!B11-1)</f>
        <v>0.18603251053582159</v>
      </c>
      <c r="C11" s="36">
        <f>IF(+ANUAL_!C11="","",+ANUAL_!C11/'2024'!C11-1)</f>
        <v>0.10926058775009673</v>
      </c>
      <c r="D11" s="36">
        <f>IF(+ANUAL_!D11="","",+ANUAL_!D11/'2024'!D11-1)</f>
        <v>5.8072009291521454E-2</v>
      </c>
      <c r="E11" s="36">
        <f>IF(+ANUAL_!E11="","",+ANUAL_!E11/'2024'!E11-1)</f>
        <v>-1.6059957173447437E-2</v>
      </c>
      <c r="F11" s="36">
        <f>IF(+ANUAL_!F11="","",+ANUAL_!F11/'2024'!F11-1)</f>
        <v>3.6666666666666625E-2</v>
      </c>
      <c r="G11" s="36">
        <f>IF(+ANUAL_!G11="","",+ANUAL_!G11/'2024'!G11-1)</f>
        <v>0.10769230769230731</v>
      </c>
      <c r="H11" s="36">
        <f>IF(+ANUAL_!H11="","",+ANUAL_!H11/'2024'!H11-1)</f>
        <v>-2.9850746268656914E-2</v>
      </c>
      <c r="I11" s="36">
        <f>IF(+ANUAL_!I11="","",+ANUAL_!I11/'2024'!I11-1)</f>
        <v>-0.11353235999128353</v>
      </c>
      <c r="J11" s="36">
        <f>IF(+ANUAL_!J11="","",+ANUAL_!J11/'2024'!J11-1)</f>
        <v>-3.3240997229916913E-2</v>
      </c>
      <c r="K11" s="36">
        <f>IF(+ANUAL_!K11="","",+ANUAL_!K11/'2024'!K11-1)</f>
        <v>-0.13316185199841712</v>
      </c>
      <c r="L11" s="36">
        <f>IF(+ANUAL_!L11="","",+ANUAL_!L11/'2024'!L11-1)</f>
        <v>-0.16395348837209323</v>
      </c>
      <c r="M11" s="99">
        <f>IF(+ANUAL_!M11="","",+ANUAL_!M11/'2024'!M11-1)</f>
        <v>-1</v>
      </c>
      <c r="N11" s="36">
        <f>IF(+ANUAL_!N11="","",+ANUAL_!N11/'2024'!N11-1)</f>
        <v>-9.3553492235324831E-2</v>
      </c>
      <c r="Y11" s="37"/>
    </row>
    <row r="12" spans="1:25" ht="13.5" thickBot="1" x14ac:dyDescent="0.25">
      <c r="A12" s="40" t="s">
        <v>82</v>
      </c>
      <c r="B12" s="36">
        <f>IF(+ANUAL_!B12="","",+ANUAL_!B12/'2024'!B12-1)</f>
        <v>0.2000000000000004</v>
      </c>
      <c r="C12" s="36">
        <f>IF(+ANUAL_!C12="","",+ANUAL_!C12/'2024'!C12-1)</f>
        <v>0.12461632903621855</v>
      </c>
      <c r="D12" s="36">
        <f>IF(+ANUAL_!D12="","",+ANUAL_!D12/'2024'!D12-1)</f>
        <v>6.7460317460317221E-2</v>
      </c>
      <c r="E12" s="36">
        <f>IF(+ANUAL_!E12="","",+ANUAL_!E12/'2024'!E12-1)</f>
        <v>-8.5106382978725748E-3</v>
      </c>
      <c r="F12" s="36">
        <f>IF(+ANUAL_!F12="","",+ANUAL_!F12/'2024'!F12-1)</f>
        <v>-9.3506493506496646E-3</v>
      </c>
      <c r="G12" s="36">
        <f>IF(+ANUAL_!G12="","",+ANUAL_!G12/'2024'!G12-1)</f>
        <v>7.2316904652233838E-2</v>
      </c>
      <c r="H12" s="36">
        <f>IF(+ANUAL_!H12="","",+ANUAL_!H12/'2024'!H12-1)</f>
        <v>7.3170731707317138E-3</v>
      </c>
      <c r="I12" s="36">
        <f>IF(+ANUAL_!I12="","",+ANUAL_!I12/'2024'!I12-1)</f>
        <v>-2.7399591558883718E-2</v>
      </c>
      <c r="J12" s="36">
        <f>IF(+ANUAL_!J12="","",+ANUAL_!J12/'2024'!J12-1)</f>
        <v>-7.9365079365080193E-3</v>
      </c>
      <c r="K12" s="36">
        <f>IF(+ANUAL_!K12="","",+ANUAL_!K12/'2024'!K12-1)</f>
        <v>-0.1220779220779219</v>
      </c>
      <c r="L12" s="36">
        <f>IF(+ANUAL_!L12="","",+ANUAL_!L12/'2024'!L12-1)</f>
        <v>-0.16752136752136748</v>
      </c>
      <c r="M12" s="36">
        <f>IF(+ANUAL_!M12="","",+ANUAL_!M12/'2024'!M12-1)</f>
        <v>-1</v>
      </c>
      <c r="N12" s="36">
        <f>IF(+ANUAL_!N12="","",+ANUAL_!N12/'2024'!N12-1)</f>
        <v>-8.1202538572122562E-2</v>
      </c>
    </row>
    <row r="13" spans="1:25" x14ac:dyDescent="0.2">
      <c r="A13" t="s">
        <v>27</v>
      </c>
    </row>
  </sheetData>
  <mergeCells count="2">
    <mergeCell ref="A1:N1"/>
    <mergeCell ref="A2:O2"/>
  </mergeCells>
  <phoneticPr fontId="4" type="noConversion"/>
  <pageMargins left="0.7" right="0.7" top="0.75" bottom="0.75" header="0.3" footer="0.3"/>
  <pageSetup paperSize="9" orientation="portrait" verticalDpi="36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AY53"/>
  <sheetViews>
    <sheetView topLeftCell="A27" workbookViewId="0">
      <selection activeCell="L47" sqref="L47"/>
    </sheetView>
  </sheetViews>
  <sheetFormatPr baseColWidth="10" defaultRowHeight="12.75" x14ac:dyDescent="0.2"/>
  <cols>
    <col min="2" max="2" width="7.42578125" customWidth="1"/>
    <col min="3" max="3" width="7" customWidth="1"/>
    <col min="4" max="4" width="7.7109375" customWidth="1"/>
    <col min="5" max="5" width="6.28515625" customWidth="1"/>
    <col min="6" max="6" width="7" customWidth="1"/>
    <col min="7" max="7" width="6.42578125" customWidth="1"/>
    <col min="8" max="8" width="7.7109375" customWidth="1"/>
    <col min="9" max="9" width="7.28515625" customWidth="1"/>
    <col min="10" max="10" width="7.7109375" customWidth="1"/>
    <col min="11" max="11" width="8.85546875" customWidth="1"/>
    <col min="12" max="12" width="7" customWidth="1"/>
    <col min="13" max="13" width="7.140625" customWidth="1"/>
    <col min="16" max="16" width="15.140625" customWidth="1"/>
    <col min="17" max="17" width="12.5703125" bestFit="1" customWidth="1"/>
    <col min="89" max="89" width="6.28515625" customWidth="1"/>
    <col min="90" max="90" width="6" customWidth="1"/>
    <col min="91" max="91" width="6.5703125" customWidth="1"/>
    <col min="92" max="92" width="6" customWidth="1"/>
    <col min="93" max="93" width="6.7109375" customWidth="1"/>
    <col min="94" max="94" width="6.140625" customWidth="1"/>
    <col min="95" max="95" width="7.140625" customWidth="1"/>
    <col min="96" max="96" width="6" customWidth="1"/>
    <col min="97" max="97" width="5.42578125" customWidth="1"/>
    <col min="98" max="99" width="6.5703125" customWidth="1"/>
    <col min="100" max="100" width="6.140625" customWidth="1"/>
    <col min="101" max="101" width="6.28515625" customWidth="1"/>
    <col min="102" max="102" width="6" customWidth="1"/>
  </cols>
  <sheetData>
    <row r="3" spans="1:51" x14ac:dyDescent="0.2">
      <c r="B3" s="39">
        <v>41275</v>
      </c>
      <c r="C3" s="39">
        <v>41306</v>
      </c>
      <c r="D3" s="39">
        <v>41334</v>
      </c>
      <c r="E3" s="39">
        <v>41365</v>
      </c>
      <c r="F3" s="39">
        <v>41395</v>
      </c>
      <c r="G3" s="39">
        <v>41426</v>
      </c>
      <c r="H3" s="39">
        <v>41456</v>
      </c>
      <c r="I3" s="39">
        <v>41487</v>
      </c>
      <c r="J3" s="39">
        <v>41518</v>
      </c>
      <c r="K3" s="39">
        <v>41548</v>
      </c>
      <c r="L3" s="39">
        <v>41579</v>
      </c>
      <c r="M3" s="39">
        <v>41609</v>
      </c>
      <c r="N3" s="39">
        <v>41640</v>
      </c>
      <c r="O3" s="39">
        <v>41671</v>
      </c>
      <c r="P3" s="39">
        <v>41699</v>
      </c>
      <c r="Q3" s="39">
        <v>41730</v>
      </c>
      <c r="R3" s="39">
        <v>41760</v>
      </c>
      <c r="S3" s="39">
        <v>41791</v>
      </c>
      <c r="T3" s="39">
        <v>41821</v>
      </c>
      <c r="U3" s="39">
        <v>41852</v>
      </c>
      <c r="V3" s="39">
        <v>41883</v>
      </c>
      <c r="W3" s="39">
        <v>41913</v>
      </c>
      <c r="X3" s="39">
        <v>41944</v>
      </c>
      <c r="Y3" s="39">
        <v>41974</v>
      </c>
      <c r="Z3" s="39">
        <v>42005</v>
      </c>
      <c r="AA3" s="39">
        <v>42036</v>
      </c>
      <c r="AB3" s="39">
        <v>42064</v>
      </c>
      <c r="AC3" s="39">
        <v>42095</v>
      </c>
      <c r="AD3" s="39">
        <v>42125</v>
      </c>
      <c r="AE3" s="39">
        <v>42156</v>
      </c>
      <c r="AF3" s="39">
        <v>42186</v>
      </c>
      <c r="AG3" s="39">
        <v>42217</v>
      </c>
      <c r="AH3" s="39">
        <v>42248</v>
      </c>
      <c r="AI3" s="39">
        <v>42278</v>
      </c>
      <c r="AJ3" s="39">
        <v>42309</v>
      </c>
      <c r="AK3" s="39">
        <v>42339</v>
      </c>
      <c r="AL3" s="39">
        <v>42370</v>
      </c>
      <c r="AM3" s="39">
        <v>42401</v>
      </c>
      <c r="AN3" s="39">
        <v>42430</v>
      </c>
      <c r="AO3" s="39">
        <v>42461</v>
      </c>
      <c r="AP3" s="39">
        <v>42491</v>
      </c>
      <c r="AQ3" s="39">
        <v>42522</v>
      </c>
      <c r="AR3" s="39">
        <v>42552</v>
      </c>
      <c r="AS3" s="39">
        <v>42583</v>
      </c>
      <c r="AT3" s="39">
        <v>42614</v>
      </c>
      <c r="AU3" s="39">
        <v>42644</v>
      </c>
      <c r="AV3" s="39">
        <v>42675</v>
      </c>
      <c r="AW3" s="39">
        <v>42705</v>
      </c>
      <c r="AX3" s="39">
        <v>42736</v>
      </c>
      <c r="AY3" s="39">
        <v>42767</v>
      </c>
    </row>
    <row r="4" spans="1:51" x14ac:dyDescent="0.2">
      <c r="A4" t="s">
        <v>39</v>
      </c>
      <c r="B4" s="6">
        <v>0.82727272727272727</v>
      </c>
      <c r="C4" s="6">
        <v>0.85538461538461541</v>
      </c>
      <c r="D4" s="6">
        <v>0.87538461538461543</v>
      </c>
      <c r="E4" s="6">
        <v>0.94</v>
      </c>
      <c r="F4" s="6">
        <v>0.95538461538461528</v>
      </c>
      <c r="G4" s="6">
        <v>0.95749999999999991</v>
      </c>
      <c r="H4" s="6">
        <v>0.97307692307692284</v>
      </c>
      <c r="I4" s="6">
        <v>0.98583333333333345</v>
      </c>
      <c r="J4" s="6">
        <v>0.93076923076923079</v>
      </c>
      <c r="K4" s="6">
        <v>0.87615384615384617</v>
      </c>
      <c r="L4" s="6">
        <v>0.77333333333333332</v>
      </c>
      <c r="M4" s="6">
        <v>0.72461538461538444</v>
      </c>
      <c r="N4" s="6">
        <v>0.80076923076923068</v>
      </c>
      <c r="O4" s="6">
        <v>0.75416666666666676</v>
      </c>
      <c r="P4" s="6">
        <v>0.82999999999999985</v>
      </c>
      <c r="Q4" s="6">
        <v>0.9900000000000001</v>
      </c>
      <c r="R4" s="6">
        <v>0.94923076923076932</v>
      </c>
      <c r="S4" s="6">
        <v>1.0715384615384616</v>
      </c>
      <c r="T4" s="6">
        <v>1.0738461538461537</v>
      </c>
      <c r="U4" s="6">
        <v>1.0576923076923077</v>
      </c>
      <c r="V4" s="6">
        <v>1.0161538461538462</v>
      </c>
      <c r="W4" s="6">
        <v>1.0157142857142856</v>
      </c>
      <c r="X4" s="6">
        <v>0.98615384615384627</v>
      </c>
      <c r="Y4" s="6">
        <v>0.94538461538461505</v>
      </c>
      <c r="Z4" s="6">
        <v>0.92769230769230759</v>
      </c>
      <c r="AA4" s="6">
        <v>0.84999999999999976</v>
      </c>
      <c r="AB4" s="6">
        <v>0.92461538461538462</v>
      </c>
      <c r="AC4" s="6">
        <v>0.95692307692307699</v>
      </c>
      <c r="AD4" s="6">
        <v>0.93166666666666653</v>
      </c>
      <c r="AE4" s="6">
        <v>0.91000000000000014</v>
      </c>
      <c r="AF4" s="6">
        <v>0.81437499999999985</v>
      </c>
      <c r="AG4" s="6">
        <v>0.81</v>
      </c>
      <c r="AH4" s="6">
        <v>0.83214285714285707</v>
      </c>
      <c r="AI4" s="6">
        <v>0.82423076923076932</v>
      </c>
      <c r="AJ4" s="6">
        <v>0.81846153846153846</v>
      </c>
      <c r="AK4" s="6">
        <v>0.80933333333333357</v>
      </c>
      <c r="AL4" s="6">
        <v>0.86684615384615382</v>
      </c>
      <c r="AM4" s="6">
        <v>0.92692307692307674</v>
      </c>
      <c r="AN4" s="6">
        <v>0.99230769230769256</v>
      </c>
      <c r="AO4" s="6">
        <v>1.0938461538461539</v>
      </c>
      <c r="AP4" s="6">
        <v>1.3000000000000003</v>
      </c>
      <c r="AQ4" s="6">
        <v>1.2357142857142855</v>
      </c>
      <c r="AR4" s="6">
        <v>1.2375</v>
      </c>
      <c r="AS4" s="6">
        <v>1.0750000000000002</v>
      </c>
      <c r="AT4" s="6">
        <v>1.0846153846153845</v>
      </c>
      <c r="AU4" s="6">
        <v>1.1892857142857138</v>
      </c>
      <c r="AV4" s="6">
        <v>1.1807692307692308</v>
      </c>
      <c r="AW4" s="6">
        <v>1.032142857142857</v>
      </c>
      <c r="AX4" s="6">
        <f>+ANUAL_!B10</f>
        <v>1.5</v>
      </c>
      <c r="AY4" s="6">
        <f>+ANUAL_!C10</f>
        <v>1.4624999999999997</v>
      </c>
    </row>
    <row r="5" spans="1:51" x14ac:dyDescent="0.2">
      <c r="A5" t="s">
        <v>5</v>
      </c>
      <c r="B5" s="6">
        <v>0.90999999999999992</v>
      </c>
      <c r="C5" s="6">
        <v>0.88000000000000023</v>
      </c>
      <c r="D5" s="6">
        <v>0.88000000000000023</v>
      </c>
      <c r="E5" s="6">
        <v>0.98923076923076936</v>
      </c>
      <c r="F5" s="6">
        <v>0.90461538461538471</v>
      </c>
      <c r="G5" s="6">
        <v>0.91500000000000015</v>
      </c>
      <c r="H5" s="6">
        <v>0.96461538461538465</v>
      </c>
      <c r="I5" s="6">
        <v>0.99333333333333351</v>
      </c>
      <c r="J5" s="6">
        <v>0.93076923076923079</v>
      </c>
      <c r="K5" s="6">
        <v>0.88923076923076905</v>
      </c>
      <c r="L5" s="6">
        <v>0.79916666666666669</v>
      </c>
      <c r="M5" s="6">
        <v>0.72692307692307689</v>
      </c>
      <c r="N5" s="6">
        <v>0.72846153846153849</v>
      </c>
      <c r="O5" s="6">
        <v>0.79250000000000009</v>
      </c>
      <c r="P5" s="6">
        <v>0.83769230769230774</v>
      </c>
      <c r="Q5" s="6">
        <v>0.98384615384615404</v>
      </c>
      <c r="R5" s="6">
        <v>1.0292307692307692</v>
      </c>
      <c r="S5" s="6">
        <v>1.0515384615384618</v>
      </c>
      <c r="T5" s="6">
        <v>1.0500000000000003</v>
      </c>
      <c r="U5" s="6">
        <v>1.0338461538461539</v>
      </c>
      <c r="V5" s="6">
        <v>1.0161538461538462</v>
      </c>
      <c r="W5" s="6">
        <v>1.0421428571428573</v>
      </c>
      <c r="X5" s="6">
        <v>1.0977777777777777</v>
      </c>
      <c r="Y5" s="6">
        <v>1.064615384615385</v>
      </c>
      <c r="Z5" s="6">
        <v>1.0000000000000002</v>
      </c>
      <c r="AA5" s="6">
        <v>0.90499999999999992</v>
      </c>
      <c r="AB5" s="6">
        <v>0.95153846153846133</v>
      </c>
      <c r="AC5" s="6">
        <v>0.98615384615384616</v>
      </c>
      <c r="AD5" s="6">
        <v>0.94999999999999984</v>
      </c>
      <c r="AE5" s="6">
        <v>0.93923076923076931</v>
      </c>
      <c r="AF5" s="6">
        <v>0.85750000000000015</v>
      </c>
      <c r="AG5" s="6">
        <v>0.81384615384615366</v>
      </c>
      <c r="AH5" s="6">
        <v>0.83714285714285697</v>
      </c>
      <c r="AI5" s="6">
        <v>0.84769230769230752</v>
      </c>
      <c r="AJ5" s="6">
        <v>0.84999999999999976</v>
      </c>
      <c r="AK5" s="6">
        <v>0.82666666666666677</v>
      </c>
      <c r="AL5" s="6">
        <v>0.8123076923076924</v>
      </c>
      <c r="AM5" s="6">
        <v>0.82230769230769241</v>
      </c>
      <c r="AN5" s="6">
        <v>0.88769230769230789</v>
      </c>
      <c r="AO5" s="6">
        <v>1.0192307692307692</v>
      </c>
      <c r="AP5" s="6">
        <v>1.1499999999999999</v>
      </c>
      <c r="AQ5" s="6">
        <v>1.2050000000000001</v>
      </c>
      <c r="AR5" s="6">
        <v>1.1499999999999999</v>
      </c>
      <c r="AS5" s="6">
        <v>1.0171428571428573</v>
      </c>
      <c r="AT5" s="6">
        <v>1.1515384615384616</v>
      </c>
      <c r="AU5" s="6">
        <v>1.1157142857142861</v>
      </c>
      <c r="AV5" s="6">
        <v>1.1400000000000001</v>
      </c>
      <c r="AW5" s="6">
        <v>1.171428571428571</v>
      </c>
      <c r="AX5" s="6">
        <f>+ANUAL_!B11</f>
        <v>1.5153846153846153</v>
      </c>
      <c r="AY5" s="6">
        <f>+ANUAL_!C11</f>
        <v>1.4624999999999997</v>
      </c>
    </row>
    <row r="7" spans="1:51" x14ac:dyDescent="0.2">
      <c r="A7" s="146" t="s">
        <v>58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</row>
    <row r="9" spans="1:51" ht="51" x14ac:dyDescent="0.2">
      <c r="A9" s="40"/>
      <c r="B9" s="41" t="s">
        <v>40</v>
      </c>
      <c r="C9" s="41" t="s">
        <v>41</v>
      </c>
      <c r="D9" s="41" t="s">
        <v>42</v>
      </c>
      <c r="E9" s="41" t="s">
        <v>43</v>
      </c>
      <c r="F9" s="41" t="s">
        <v>44</v>
      </c>
      <c r="G9" s="41" t="s">
        <v>45</v>
      </c>
      <c r="H9" s="41" t="s">
        <v>46</v>
      </c>
      <c r="I9" s="41" t="s">
        <v>47</v>
      </c>
      <c r="J9" s="41" t="s">
        <v>48</v>
      </c>
      <c r="K9" s="41" t="s">
        <v>49</v>
      </c>
      <c r="L9" s="41" t="s">
        <v>50</v>
      </c>
      <c r="M9" s="41" t="s">
        <v>51</v>
      </c>
      <c r="N9" s="41" t="s">
        <v>52</v>
      </c>
      <c r="O9" s="41" t="s">
        <v>53</v>
      </c>
    </row>
    <row r="10" spans="1:51" ht="13.5" thickBot="1" x14ac:dyDescent="0.25">
      <c r="A10" s="40">
        <v>2009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3"/>
      <c r="P10" s="49">
        <f>(B25/B16)^(1/60)-1</f>
        <v>8.0408264281388586E-3</v>
      </c>
    </row>
    <row r="11" spans="1:51" x14ac:dyDescent="0.2">
      <c r="A11" s="40">
        <v>2010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4"/>
      <c r="O11" s="43"/>
      <c r="P11" s="45" t="s">
        <v>54</v>
      </c>
    </row>
    <row r="12" spans="1:51" ht="13.5" thickBot="1" x14ac:dyDescent="0.25">
      <c r="A12" s="40">
        <v>2011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4"/>
      <c r="O12" s="44"/>
      <c r="P12" s="46">
        <f>+P14/P13</f>
        <v>0.22632625375895021</v>
      </c>
    </row>
    <row r="13" spans="1:51" x14ac:dyDescent="0.2">
      <c r="A13" s="40">
        <v>2012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43"/>
      <c r="P13" s="6">
        <f>AVERAGE(B13:M25)</f>
        <v>1.0798284137737264</v>
      </c>
    </row>
    <row r="14" spans="1:51" x14ac:dyDescent="0.2">
      <c r="A14" s="40">
        <v>2013</v>
      </c>
      <c r="B14" s="42">
        <v>0.82727272727272727</v>
      </c>
      <c r="C14" s="42">
        <v>0.85538461538461541</v>
      </c>
      <c r="D14" s="42">
        <v>0.87538461538461543</v>
      </c>
      <c r="E14" s="42">
        <v>0.94</v>
      </c>
      <c r="F14" s="42">
        <v>0.95538461538461528</v>
      </c>
      <c r="G14" s="42">
        <v>0.95749999999999991</v>
      </c>
      <c r="H14" s="42">
        <v>0.97307692307692284</v>
      </c>
      <c r="I14" s="42">
        <v>0.98583333333333345</v>
      </c>
      <c r="J14" s="42">
        <v>0.93076923076923079</v>
      </c>
      <c r="K14" s="42">
        <v>0.87615384615384617</v>
      </c>
      <c r="L14" s="42">
        <v>0.77333333333333332</v>
      </c>
      <c r="M14" s="42">
        <v>0.72461538461538444</v>
      </c>
      <c r="N14" s="43">
        <f t="shared" ref="N14:N17" si="0">(M14/B14)^(1/11)-1</f>
        <v>-1.1972606513747319E-2</v>
      </c>
      <c r="O14" s="43"/>
      <c r="P14">
        <f>STDEVA(B13:M25)</f>
        <v>0.24439351959187711</v>
      </c>
      <c r="Q14" s="47">
        <f>+K21</f>
        <v>1.0907692307692307</v>
      </c>
      <c r="U14">
        <f>+L21</f>
        <v>1.1272727272727274</v>
      </c>
      <c r="W14" t="s">
        <v>86</v>
      </c>
      <c r="X14">
        <f>+P16+1</f>
        <v>121</v>
      </c>
      <c r="Z14">
        <f>(L25/B16)^(1/X14)-1</f>
        <v>2.1178334037976754E-3</v>
      </c>
    </row>
    <row r="15" spans="1:51" x14ac:dyDescent="0.2">
      <c r="A15" s="40">
        <v>2014</v>
      </c>
      <c r="B15" s="48">
        <v>0.80076923076923068</v>
      </c>
      <c r="C15" s="48">
        <v>0.75416666666666676</v>
      </c>
      <c r="D15" s="48">
        <v>0.82999999999999985</v>
      </c>
      <c r="E15" s="48">
        <v>0.9900000000000001</v>
      </c>
      <c r="F15" s="48">
        <v>0.94923076923076932</v>
      </c>
      <c r="G15" s="48">
        <v>1.0715384615384616</v>
      </c>
      <c r="H15" s="48">
        <v>1.0738461538461537</v>
      </c>
      <c r="I15" s="48">
        <v>1.0576923076923077</v>
      </c>
      <c r="J15" s="48">
        <v>1.0161538461538462</v>
      </c>
      <c r="K15" s="48">
        <v>1.0157142857142856</v>
      </c>
      <c r="L15" s="48">
        <v>0.98615384615384627</v>
      </c>
      <c r="M15" s="48">
        <v>0.94538461538461505</v>
      </c>
      <c r="N15" s="44">
        <f t="shared" si="0"/>
        <v>1.5207109133871022E-2</v>
      </c>
      <c r="O15" s="44">
        <f t="shared" ref="O15:O17" si="1">AVERAGE(B15:M15)/AVERAGE(B14:M14)-1</f>
        <v>7.6436892764726538E-2</v>
      </c>
      <c r="P15" s="49">
        <f>(M25/B16)^(1/P16)-1</f>
        <v>-1</v>
      </c>
    </row>
    <row r="16" spans="1:51" x14ac:dyDescent="0.2">
      <c r="A16" s="69">
        <v>2015</v>
      </c>
      <c r="B16" s="48">
        <v>0.92769230769230759</v>
      </c>
      <c r="C16" s="48">
        <v>0.84999999999999976</v>
      </c>
      <c r="D16" s="48">
        <v>0.92461538461538462</v>
      </c>
      <c r="E16" s="48">
        <v>0.95692307692307699</v>
      </c>
      <c r="F16" s="48">
        <v>0.93166666666666653</v>
      </c>
      <c r="G16" s="48">
        <v>0.91000000000000014</v>
      </c>
      <c r="H16" s="48">
        <v>0.81437499999999985</v>
      </c>
      <c r="I16" s="48">
        <v>0.81</v>
      </c>
      <c r="J16" s="48">
        <v>0.83214285714285707</v>
      </c>
      <c r="K16" s="48">
        <v>0.82423076923076932</v>
      </c>
      <c r="L16" s="48">
        <v>0.81846153846153846</v>
      </c>
      <c r="M16" s="48">
        <v>0.80933333333333357</v>
      </c>
      <c r="N16" s="43">
        <f t="shared" si="0"/>
        <v>-1.2331450341883543E-2</v>
      </c>
      <c r="O16" s="43">
        <f t="shared" si="1"/>
        <v>-9.4094697153841222E-2</v>
      </c>
      <c r="P16" s="6">
        <f>COUNT(B16:M25)</f>
        <v>120</v>
      </c>
    </row>
    <row r="17" spans="1:24" x14ac:dyDescent="0.2">
      <c r="A17" s="40">
        <v>2016</v>
      </c>
      <c r="B17" s="48">
        <v>0.86684615384615382</v>
      </c>
      <c r="C17" s="48">
        <v>0.92692307692307674</v>
      </c>
      <c r="D17" s="48">
        <v>0.99230769230769256</v>
      </c>
      <c r="E17" s="48">
        <v>1.0938461538461539</v>
      </c>
      <c r="F17" s="48">
        <v>1.3000000000000003</v>
      </c>
      <c r="G17" s="48">
        <v>1.2357142857142855</v>
      </c>
      <c r="H17" s="48">
        <v>1.2375</v>
      </c>
      <c r="I17" s="48">
        <v>1.0750000000000002</v>
      </c>
      <c r="J17" s="48">
        <v>1.0846153846153845</v>
      </c>
      <c r="K17" s="48">
        <v>1.1892857142857138</v>
      </c>
      <c r="L17" s="48">
        <v>1.1807692307692308</v>
      </c>
      <c r="M17" s="48">
        <v>1.032142857142857</v>
      </c>
      <c r="N17" s="44">
        <f t="shared" si="0"/>
        <v>1.5992981192858524E-2</v>
      </c>
      <c r="O17" s="44">
        <f t="shared" si="1"/>
        <v>0.26951587824503664</v>
      </c>
      <c r="P17" s="50"/>
    </row>
    <row r="18" spans="1:24" x14ac:dyDescent="0.2">
      <c r="A18" s="40">
        <v>2017</v>
      </c>
      <c r="B18" s="48">
        <v>1.0178571428571428</v>
      </c>
      <c r="C18" s="48">
        <v>0.97999999999999987</v>
      </c>
      <c r="D18" s="48">
        <v>0.98</v>
      </c>
      <c r="E18" s="48">
        <v>1.0336363636363635</v>
      </c>
      <c r="F18" s="48">
        <v>1.07</v>
      </c>
      <c r="G18" s="48">
        <v>1.08</v>
      </c>
      <c r="H18" s="48">
        <v>0.94181818181818189</v>
      </c>
      <c r="I18" s="48">
        <v>1</v>
      </c>
      <c r="J18" s="48">
        <v>0.8588888888888887</v>
      </c>
      <c r="K18" s="48">
        <v>0.90692307692307716</v>
      </c>
      <c r="L18" s="48">
        <v>0.8616666666666668</v>
      </c>
      <c r="M18" s="48">
        <v>0.77899999999999991</v>
      </c>
      <c r="N18" s="44">
        <f>(M18/B18)^(1/11)-1</f>
        <v>-2.4019891737697918E-2</v>
      </c>
      <c r="O18" s="44">
        <f>AVERAGE(B18:M18)/AVERAGE(B17:M17)-1</f>
        <v>-0.12903266056724871</v>
      </c>
      <c r="P18" s="50"/>
    </row>
    <row r="19" spans="1:24" x14ac:dyDescent="0.2">
      <c r="A19" s="40">
        <v>2018</v>
      </c>
      <c r="B19" s="48">
        <v>0.82538461538461561</v>
      </c>
      <c r="C19" s="48">
        <v>0.72083333333333333</v>
      </c>
      <c r="D19" s="48">
        <v>0.76538461538461544</v>
      </c>
      <c r="E19" s="48">
        <v>0.80769230769230782</v>
      </c>
      <c r="F19" s="48">
        <v>0.9</v>
      </c>
      <c r="G19" s="48">
        <v>1.3</v>
      </c>
      <c r="H19" s="48">
        <v>1.1538461538461537</v>
      </c>
      <c r="I19" s="48">
        <v>0.98</v>
      </c>
      <c r="J19" s="48">
        <v>0.9375</v>
      </c>
      <c r="K19" s="48">
        <v>1.0078571428571428</v>
      </c>
      <c r="L19" s="48">
        <v>0.98833333333333317</v>
      </c>
      <c r="M19" s="48">
        <v>0.90615384615384598</v>
      </c>
      <c r="N19" s="44">
        <f>(M19/B19)^(1/11)-1</f>
        <v>8.5233570431373362E-3</v>
      </c>
      <c r="O19" s="44">
        <f t="shared" ref="O19:O21" si="2">AVERAGE(B19:M19)/AVERAGE(B18:M18)-1</f>
        <v>-1.8836570151356535E-2</v>
      </c>
      <c r="P19" s="50"/>
    </row>
    <row r="20" spans="1:24" x14ac:dyDescent="0.2">
      <c r="A20" s="40">
        <v>2019</v>
      </c>
      <c r="B20" s="48">
        <v>0.91153846153846163</v>
      </c>
      <c r="C20" s="48">
        <v>0.90416666666666679</v>
      </c>
      <c r="D20" s="48">
        <v>0.92846153846153845</v>
      </c>
      <c r="E20" s="48">
        <v>0.99333333333333329</v>
      </c>
      <c r="F20" s="48">
        <v>1.0692307692307692</v>
      </c>
      <c r="G20" s="48">
        <v>1.0666666666666667</v>
      </c>
      <c r="H20" s="48">
        <v>1.0653846153846152</v>
      </c>
      <c r="I20" s="48">
        <v>0.9666666666666669</v>
      </c>
      <c r="J20" s="48">
        <v>0.88076923076923097</v>
      </c>
      <c r="K20" s="48">
        <v>0.79928571428571449</v>
      </c>
      <c r="L20" s="48">
        <v>0.8</v>
      </c>
      <c r="M20" s="48">
        <v>0.87750000000000006</v>
      </c>
      <c r="N20" s="44">
        <f>(M20/B20)^(1/11)-1</f>
        <v>-3.453734251975149E-3</v>
      </c>
      <c r="O20" s="44">
        <f t="shared" si="2"/>
        <v>-2.6548945259221579E-3</v>
      </c>
      <c r="P20" s="50"/>
    </row>
    <row r="21" spans="1:24" x14ac:dyDescent="0.2">
      <c r="A21" s="40">
        <v>2020</v>
      </c>
      <c r="B21" s="48">
        <v>0.92923076923076919</v>
      </c>
      <c r="C21" s="48">
        <v>0.90166666666666651</v>
      </c>
      <c r="D21" s="48">
        <v>0.83461538461538476</v>
      </c>
      <c r="E21" s="48">
        <v>0.82692307692307687</v>
      </c>
      <c r="F21" s="48">
        <v>0.97833333333333317</v>
      </c>
      <c r="G21" s="48">
        <v>0.99083333333333334</v>
      </c>
      <c r="H21" s="48">
        <v>1.0271428571428574</v>
      </c>
      <c r="I21" s="48">
        <v>1.0153846153846153</v>
      </c>
      <c r="J21" s="48">
        <v>0.99076923076923085</v>
      </c>
      <c r="K21" s="48">
        <v>1.0907692307692307</v>
      </c>
      <c r="L21" s="48">
        <v>1.1272727272727274</v>
      </c>
      <c r="M21" s="48">
        <v>1.159</v>
      </c>
      <c r="N21" s="44">
        <f t="shared" ref="N21" si="3">(M21/B21)^(1/11)-1</f>
        <v>2.0289983543509305E-2</v>
      </c>
      <c r="O21" s="44">
        <f t="shared" si="2"/>
        <v>5.4065290277564459E-2</v>
      </c>
      <c r="P21" s="50"/>
    </row>
    <row r="22" spans="1:24" x14ac:dyDescent="0.2">
      <c r="A22" s="40">
        <v>2021</v>
      </c>
      <c r="B22" s="48">
        <v>1.1800000000000002</v>
      </c>
      <c r="C22" s="48">
        <v>1.2116666666666667</v>
      </c>
      <c r="D22" s="48">
        <v>1.2028571428571426</v>
      </c>
      <c r="E22" s="48">
        <v>1.2274999999999998</v>
      </c>
      <c r="F22" s="48">
        <v>1.2630769230769232</v>
      </c>
      <c r="G22" s="48">
        <v>1.3538461538461539</v>
      </c>
      <c r="H22" s="48">
        <v>1.3633333333333331</v>
      </c>
      <c r="I22" s="48">
        <v>1.3611111111111112</v>
      </c>
      <c r="J22" s="48">
        <v>1.3</v>
      </c>
      <c r="K22" s="48">
        <v>1.3125000000000002</v>
      </c>
      <c r="L22" s="48">
        <v>1.4136363636363638</v>
      </c>
      <c r="M22" s="48">
        <v>1.45</v>
      </c>
      <c r="N22" s="44">
        <f t="shared" ref="N22" si="4">(M22/B22)^(1/11)-1</f>
        <v>1.8908277574980037E-2</v>
      </c>
      <c r="O22" s="44">
        <f t="shared" ref="O22" si="5">AVERAGE(B22:M22)/AVERAGE(B21:M21)-1</f>
        <v>0.31735218339968196</v>
      </c>
      <c r="P22" s="50"/>
    </row>
    <row r="23" spans="1:24" x14ac:dyDescent="0.2">
      <c r="A23" s="40">
        <v>2022</v>
      </c>
      <c r="B23" s="48">
        <v>1.4746153846153847</v>
      </c>
      <c r="C23" s="48">
        <v>1.4358333333333333</v>
      </c>
      <c r="D23" s="48">
        <v>1.369230769230769</v>
      </c>
      <c r="E23" s="48">
        <v>1.4624999999999997</v>
      </c>
      <c r="F23" s="48">
        <v>1.3923076923076925</v>
      </c>
      <c r="G23" s="48">
        <v>1.5083333333333335</v>
      </c>
      <c r="H23" s="48">
        <v>1.7024999999999997</v>
      </c>
      <c r="I23" s="48">
        <v>1.6321428571428576</v>
      </c>
      <c r="J23" s="48">
        <v>1.5461538461538462</v>
      </c>
      <c r="K23" s="48">
        <v>1.5192307692307692</v>
      </c>
      <c r="L23" s="48">
        <v>1.5</v>
      </c>
      <c r="M23" s="48">
        <v>1.45</v>
      </c>
      <c r="N23" s="44">
        <f t="shared" ref="N23" si="6">(M23/B23)^(1/11)-1</f>
        <v>-1.5291608369878418E-3</v>
      </c>
      <c r="O23" s="44">
        <f t="shared" ref="O23" si="7">AVERAGE(B23:M23)/AVERAGE(B22:M22)-1</f>
        <v>0.15047259334076424</v>
      </c>
      <c r="P23" s="50"/>
    </row>
    <row r="24" spans="1:24" x14ac:dyDescent="0.2">
      <c r="A24" s="40">
        <v>2023</v>
      </c>
      <c r="B24" s="48">
        <v>1.4499999999999995</v>
      </c>
      <c r="C24" s="48">
        <v>1.3083333333333333</v>
      </c>
      <c r="D24" s="48">
        <v>1.2535714285714286</v>
      </c>
      <c r="E24" s="48">
        <v>1.2608333333333335</v>
      </c>
      <c r="F24" s="48">
        <v>1.2749999999999999</v>
      </c>
      <c r="G24" s="48">
        <v>1.1958333333333331</v>
      </c>
      <c r="H24" s="48">
        <v>1.1124999999999998</v>
      </c>
      <c r="I24" s="48">
        <v>1.2041666666666664</v>
      </c>
      <c r="J24" s="48">
        <v>1.1530769230769233</v>
      </c>
      <c r="K24" s="48">
        <v>1.2423076923076926</v>
      </c>
      <c r="L24" s="48">
        <v>1.3</v>
      </c>
      <c r="M24" s="48">
        <v>1.1000000000000001</v>
      </c>
      <c r="N24" s="44">
        <f t="shared" ref="N24:N26" si="8">(M24/B24)^(1/11)-1</f>
        <v>-2.4801211699638448E-2</v>
      </c>
      <c r="O24" s="44">
        <f t="shared" ref="O24:O26" si="9">AVERAGE(B24:M24)/AVERAGE(B23:M23)-1</f>
        <v>-0.17435957205218389</v>
      </c>
    </row>
    <row r="25" spans="1:24" x14ac:dyDescent="0.2">
      <c r="A25" s="40">
        <v>2024</v>
      </c>
      <c r="B25" s="48">
        <f>+ANUAL_!B10</f>
        <v>1.5</v>
      </c>
      <c r="C25" s="48">
        <f>+ANUAL_!C10</f>
        <v>1.4624999999999997</v>
      </c>
      <c r="D25" s="48">
        <f>+ANUAL_!D10</f>
        <v>1.3807692307692307</v>
      </c>
      <c r="E25" s="48">
        <f>+ANUAL_!E10</f>
        <v>1.4041538461538463</v>
      </c>
      <c r="F25" s="48">
        <f>+ANUAL_!F10</f>
        <v>1.4192307692307691</v>
      </c>
      <c r="G25" s="48">
        <f>+ANUAL_!G10</f>
        <v>1.4269230769230767</v>
      </c>
      <c r="H25" s="48">
        <f>+ANUAL_!H10</f>
        <v>1.4071428571428568</v>
      </c>
      <c r="I25" s="48">
        <f>+ANUAL_!I10</f>
        <v>1.4384615384615385</v>
      </c>
      <c r="J25" s="48">
        <f>+ANUAL_!J10</f>
        <v>1.3923076923076925</v>
      </c>
      <c r="K25" s="48">
        <f>+ANUAL_!K10</f>
        <v>1.25</v>
      </c>
      <c r="L25" s="48">
        <f>+ANUAL_!L10</f>
        <v>1.198333333333333</v>
      </c>
      <c r="M25" s="48">
        <f>+ANUAL_!M10</f>
        <v>0</v>
      </c>
      <c r="N25" s="44">
        <f>(M25/B25)^(1/11)-1</f>
        <v>-1</v>
      </c>
      <c r="O25" s="44">
        <f t="shared" si="9"/>
        <v>2.8554820081443166E-2</v>
      </c>
      <c r="P25" s="50"/>
    </row>
    <row r="26" spans="1:24" x14ac:dyDescent="0.2">
      <c r="A26" s="40" t="s">
        <v>55</v>
      </c>
      <c r="B26" s="53">
        <f t="shared" ref="B26:M26" si="10">AVERAGE(B10:B25)</f>
        <v>1.0592672327672328</v>
      </c>
      <c r="C26" s="53">
        <f t="shared" si="10"/>
        <v>1.0259561965811965</v>
      </c>
      <c r="D26" s="53">
        <f t="shared" si="10"/>
        <v>1.0280998168498168</v>
      </c>
      <c r="E26" s="53">
        <f t="shared" si="10"/>
        <v>1.0831117909867911</v>
      </c>
      <c r="F26" s="53">
        <f t="shared" si="10"/>
        <v>1.1252884615384617</v>
      </c>
      <c r="G26" s="53">
        <f t="shared" si="10"/>
        <v>1.1747657203907202</v>
      </c>
      <c r="H26" s="53">
        <f t="shared" si="10"/>
        <v>1.1560388396325894</v>
      </c>
      <c r="I26" s="53">
        <f t="shared" si="10"/>
        <v>1.1272049247049247</v>
      </c>
      <c r="J26" s="53">
        <f t="shared" si="10"/>
        <v>1.0769289275539278</v>
      </c>
      <c r="K26" s="53">
        <f t="shared" si="10"/>
        <v>1.0861881868131869</v>
      </c>
      <c r="L26" s="53">
        <f t="shared" si="10"/>
        <v>1.0789966977466978</v>
      </c>
      <c r="M26" s="53">
        <f t="shared" si="10"/>
        <v>0.93609416971916959</v>
      </c>
      <c r="N26" s="44">
        <f t="shared" si="8"/>
        <v>-1.1174961743873446E-2</v>
      </c>
      <c r="O26" s="44">
        <f t="shared" si="9"/>
        <v>-0.15195735439295799</v>
      </c>
      <c r="P26" s="37"/>
      <c r="Q26" s="68">
        <f>+K25*L21/Q14</f>
        <v>1.2918322861905374</v>
      </c>
    </row>
    <row r="27" spans="1:24" x14ac:dyDescent="0.2">
      <c r="E27" s="37"/>
      <c r="F27" s="37">
        <v>0.91744609505560593</v>
      </c>
      <c r="N27" s="51">
        <f>B16*(1+P15)^(X14)</f>
        <v>0</v>
      </c>
      <c r="Q27" s="37"/>
      <c r="U27">
        <f>B16*(1+Z14)^(X14+1)</f>
        <v>1.2008712036955431</v>
      </c>
      <c r="X27">
        <f>+L25*M21/U14</f>
        <v>1.2320606182795695</v>
      </c>
    </row>
    <row r="28" spans="1:24" x14ac:dyDescent="0.2">
      <c r="A28" t="s">
        <v>56</v>
      </c>
    </row>
    <row r="30" spans="1:24" x14ac:dyDescent="0.2">
      <c r="A30" s="146" t="s">
        <v>57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2" spans="1:24" ht="51" x14ac:dyDescent="0.2">
      <c r="A32" s="40"/>
      <c r="B32" s="41" t="s">
        <v>40</v>
      </c>
      <c r="C32" s="41" t="s">
        <v>41</v>
      </c>
      <c r="D32" s="41" t="s">
        <v>42</v>
      </c>
      <c r="E32" s="41" t="s">
        <v>43</v>
      </c>
      <c r="F32" s="41" t="s">
        <v>44</v>
      </c>
      <c r="G32" s="41" t="s">
        <v>45</v>
      </c>
      <c r="H32" s="41" t="s">
        <v>46</v>
      </c>
      <c r="I32" s="41" t="s">
        <v>47</v>
      </c>
      <c r="J32" s="41" t="s">
        <v>48</v>
      </c>
      <c r="K32" s="41" t="s">
        <v>49</v>
      </c>
      <c r="L32" s="41" t="s">
        <v>50</v>
      </c>
      <c r="M32" s="41" t="s">
        <v>51</v>
      </c>
      <c r="N32" s="41" t="s">
        <v>52</v>
      </c>
      <c r="O32" s="41" t="s">
        <v>53</v>
      </c>
    </row>
    <row r="33" spans="1:27" ht="13.5" thickBot="1" x14ac:dyDescent="0.25">
      <c r="A33" s="40">
        <v>2009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43"/>
      <c r="P33">
        <f>(B48/B39)^(1/60)-1</f>
        <v>6.951874171293948E-3</v>
      </c>
    </row>
    <row r="34" spans="1:27" x14ac:dyDescent="0.2">
      <c r="A34" s="40">
        <v>2010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4"/>
      <c r="O34" s="44"/>
      <c r="P34" s="45" t="s">
        <v>54</v>
      </c>
    </row>
    <row r="35" spans="1:27" ht="13.5" thickBot="1" x14ac:dyDescent="0.25">
      <c r="A35" s="40">
        <v>2011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4"/>
      <c r="O35" s="44"/>
      <c r="P35" s="46">
        <f>+P37/P36</f>
        <v>0.22368873912027903</v>
      </c>
    </row>
    <row r="36" spans="1:27" x14ac:dyDescent="0.2">
      <c r="A36" s="40">
        <v>2012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43"/>
      <c r="P36" s="6">
        <f>AVERAGE(B37:M48)</f>
        <v>1.075466047841048</v>
      </c>
    </row>
    <row r="37" spans="1:27" x14ac:dyDescent="0.2">
      <c r="A37" s="40">
        <v>2013</v>
      </c>
      <c r="B37" s="42">
        <v>0.90999999999999992</v>
      </c>
      <c r="C37" s="42">
        <v>0.88000000000000023</v>
      </c>
      <c r="D37" s="42">
        <v>0.88000000000000023</v>
      </c>
      <c r="E37" s="42">
        <v>0.98923076923076936</v>
      </c>
      <c r="F37" s="42">
        <v>0.90461538461538471</v>
      </c>
      <c r="G37" s="42">
        <v>0.91500000000000015</v>
      </c>
      <c r="H37" s="42">
        <v>0.96461538461538465</v>
      </c>
      <c r="I37" s="42">
        <v>0.99333333333333351</v>
      </c>
      <c r="J37" s="42">
        <v>0.93076923076923079</v>
      </c>
      <c r="K37" s="42">
        <v>0.88923076923076905</v>
      </c>
      <c r="L37" s="42">
        <v>0.79916666666666669</v>
      </c>
      <c r="M37" s="42">
        <v>0.72692307692307689</v>
      </c>
      <c r="N37" s="43">
        <f t="shared" ref="N37:N40" si="11">(M37/B37)^(1/11)-1</f>
        <v>-2.0213274323348185E-2</v>
      </c>
      <c r="O37" s="43"/>
      <c r="P37">
        <f>STDEVA(B37:M48)</f>
        <v>0.24056964420823373</v>
      </c>
      <c r="Q37" s="47">
        <f>+K44</f>
        <v>1.1884615384615385</v>
      </c>
      <c r="U37">
        <f>+L44</f>
        <v>1.1363636363636365</v>
      </c>
      <c r="W37" t="s">
        <v>86</v>
      </c>
      <c r="X37" s="6">
        <f>+P39+1</f>
        <v>82</v>
      </c>
      <c r="Z37">
        <f>(L48/B39)^(1/X37)-1</f>
        <v>2.2089202544932629E-3</v>
      </c>
    </row>
    <row r="38" spans="1:27" x14ac:dyDescent="0.2">
      <c r="A38" s="40">
        <v>2014</v>
      </c>
      <c r="B38" s="48">
        <v>0.72846153846153849</v>
      </c>
      <c r="C38" s="48">
        <v>0.79250000000000009</v>
      </c>
      <c r="D38" s="48">
        <v>0.83769230769230774</v>
      </c>
      <c r="E38" s="48">
        <v>0.98384615384615404</v>
      </c>
      <c r="F38" s="48">
        <v>1.0292307692307692</v>
      </c>
      <c r="G38" s="48">
        <v>1.0515384615384618</v>
      </c>
      <c r="H38" s="48">
        <v>1.0500000000000003</v>
      </c>
      <c r="I38" s="48">
        <v>1.0338461538461539</v>
      </c>
      <c r="J38" s="48">
        <v>1.0161538461538462</v>
      </c>
      <c r="K38" s="48">
        <v>1.0421428571428573</v>
      </c>
      <c r="L38" s="48">
        <v>1.0977777777777777</v>
      </c>
      <c r="M38" s="48">
        <v>1.064615384615385</v>
      </c>
      <c r="N38" s="44">
        <f t="shared" si="11"/>
        <v>3.5095821828063256E-2</v>
      </c>
      <c r="O38" s="114">
        <f t="shared" ref="O38:O40" si="12">AVERAGE(B38:M38)/AVERAGE(B37:M37)-1</f>
        <v>8.7631526129145376E-2</v>
      </c>
      <c r="P38" s="49">
        <f>(M48/B39)^(1/P39)-1</f>
        <v>-1</v>
      </c>
    </row>
    <row r="39" spans="1:27" x14ac:dyDescent="0.2">
      <c r="A39" s="69">
        <v>2015</v>
      </c>
      <c r="B39" s="48">
        <v>1.0000000000000002</v>
      </c>
      <c r="C39" s="48">
        <v>0.90499999999999992</v>
      </c>
      <c r="D39" s="48">
        <v>0.95153846153846133</v>
      </c>
      <c r="E39" s="48">
        <v>0.98615384615384616</v>
      </c>
      <c r="F39" s="48">
        <v>0.94999999999999984</v>
      </c>
      <c r="G39" s="48">
        <v>0.93923076923076931</v>
      </c>
      <c r="H39" s="48">
        <v>0.85750000000000015</v>
      </c>
      <c r="I39" s="48">
        <v>0.81384615384615366</v>
      </c>
      <c r="J39" s="48">
        <v>0.83714285714285697</v>
      </c>
      <c r="K39" s="48">
        <v>0.84769230769230752</v>
      </c>
      <c r="L39" s="48">
        <v>0.84999999999999976</v>
      </c>
      <c r="M39" s="48">
        <v>0.82666666666666677</v>
      </c>
      <c r="N39" s="43">
        <f t="shared" si="11"/>
        <v>-1.7156014856474333E-2</v>
      </c>
      <c r="O39" s="114">
        <f t="shared" si="12"/>
        <v>-8.2115465552186406E-2</v>
      </c>
      <c r="P39" s="6">
        <v>81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x14ac:dyDescent="0.2">
      <c r="A40" s="40">
        <v>2016</v>
      </c>
      <c r="B40" s="48">
        <v>0.8123076923076924</v>
      </c>
      <c r="C40" s="48">
        <v>0.82230769230769241</v>
      </c>
      <c r="D40" s="48">
        <v>0.88769230769230789</v>
      </c>
      <c r="E40" s="48">
        <v>1.0192307692307692</v>
      </c>
      <c r="F40" s="48">
        <v>1.1499999999999999</v>
      </c>
      <c r="G40" s="48">
        <v>1.2050000000000001</v>
      </c>
      <c r="H40" s="48">
        <v>1.1499999999999999</v>
      </c>
      <c r="I40" s="48">
        <v>1.0171428571428573</v>
      </c>
      <c r="J40" s="48">
        <v>1.1515384615384616</v>
      </c>
      <c r="K40" s="48">
        <v>1.1157142857142861</v>
      </c>
      <c r="L40" s="48">
        <v>1.1400000000000001</v>
      </c>
      <c r="M40" s="48">
        <v>1.171428571428571</v>
      </c>
      <c r="N40" s="44">
        <f t="shared" si="11"/>
        <v>3.3841861554236408E-2</v>
      </c>
      <c r="O40" s="114">
        <f t="shared" si="12"/>
        <v>0.17442001917460748</v>
      </c>
      <c r="P40" s="50"/>
    </row>
    <row r="41" spans="1:27" x14ac:dyDescent="0.2">
      <c r="A41" s="40">
        <v>2017</v>
      </c>
      <c r="B41" s="48">
        <v>1.082857142857143</v>
      </c>
      <c r="C41" s="48">
        <v>1.0725</v>
      </c>
      <c r="D41" s="48">
        <v>1.08</v>
      </c>
      <c r="E41" s="48">
        <v>1.08</v>
      </c>
      <c r="F41" s="48">
        <v>1.08</v>
      </c>
      <c r="G41" s="48">
        <v>1.05</v>
      </c>
      <c r="H41" s="48">
        <v>0.87454545454545463</v>
      </c>
      <c r="I41" s="48">
        <v>0.9</v>
      </c>
      <c r="J41" s="48">
        <v>0.84333333333333327</v>
      </c>
      <c r="K41" s="48">
        <v>0.91846153846153844</v>
      </c>
      <c r="L41" s="48">
        <v>0.82833333333333325</v>
      </c>
      <c r="M41" s="48">
        <v>0.81600000000000006</v>
      </c>
      <c r="N41" s="43">
        <f>(M41/B41)^(1/11)-1</f>
        <v>-2.53941825347197E-2</v>
      </c>
      <c r="O41" s="114">
        <f>AVERAGE(B41:M41)/AVERAGE(B40:M40)-1</f>
        <v>-8.0390973110375352E-2</v>
      </c>
      <c r="P41" s="50"/>
    </row>
    <row r="42" spans="1:27" x14ac:dyDescent="0.2">
      <c r="A42" s="40">
        <v>2018</v>
      </c>
      <c r="B42" s="48">
        <v>0.79454545454545444</v>
      </c>
      <c r="C42" s="48">
        <v>0.70166666666666655</v>
      </c>
      <c r="D42" s="48">
        <v>0.77000000000000013</v>
      </c>
      <c r="E42" s="48">
        <v>0.8</v>
      </c>
      <c r="F42" s="48">
        <v>1</v>
      </c>
      <c r="G42" s="48">
        <v>1.1499999999999999</v>
      </c>
      <c r="H42" s="48">
        <v>1.0761538461538462</v>
      </c>
      <c r="I42" s="48">
        <v>1</v>
      </c>
      <c r="J42" s="48">
        <v>0.96416666666666673</v>
      </c>
      <c r="K42" s="48">
        <v>1.014285714285714</v>
      </c>
      <c r="L42" s="48">
        <v>1.0041666666666667</v>
      </c>
      <c r="M42" s="48">
        <v>1</v>
      </c>
      <c r="N42" s="44">
        <f>(M42/B42)^(1/11)-1</f>
        <v>2.1127832758039977E-2</v>
      </c>
      <c r="O42" s="114">
        <f t="shared" ref="O42:O44" si="13">AVERAGE(B42:M42)/AVERAGE(B41:M41)-1</f>
        <v>-3.0194809691143409E-2</v>
      </c>
      <c r="P42" s="50"/>
    </row>
    <row r="43" spans="1:27" x14ac:dyDescent="0.2">
      <c r="A43" s="40">
        <v>2019</v>
      </c>
      <c r="B43" s="48">
        <v>0.90000000000000024</v>
      </c>
      <c r="C43" s="48">
        <v>0.90000000000000024</v>
      </c>
      <c r="D43" s="48">
        <v>0.87692307692307681</v>
      </c>
      <c r="E43" s="48">
        <v>0.84999999999999976</v>
      </c>
      <c r="F43" s="48">
        <v>0.93923076923076931</v>
      </c>
      <c r="G43" s="48">
        <v>1.0116666666666665</v>
      </c>
      <c r="H43" s="48">
        <v>0.94153846153846188</v>
      </c>
      <c r="I43" s="48">
        <v>0.88166666666666682</v>
      </c>
      <c r="J43" s="48">
        <v>0.85692307692307679</v>
      </c>
      <c r="K43" s="48">
        <v>0.81357142857142872</v>
      </c>
      <c r="L43" s="48">
        <v>0.79909090909090918</v>
      </c>
      <c r="M43" s="48">
        <v>0.87416666666666687</v>
      </c>
      <c r="N43" s="43">
        <f>(M43/B43)^(1/11)-1</f>
        <v>-2.6441083279461486E-3</v>
      </c>
      <c r="O43" s="114">
        <f t="shared" si="13"/>
        <v>-5.5894290934286328E-2</v>
      </c>
      <c r="P43" s="50"/>
    </row>
    <row r="44" spans="1:27" x14ac:dyDescent="0.2">
      <c r="A44" s="40">
        <v>2020</v>
      </c>
      <c r="B44" s="48">
        <v>0.94545454545454544</v>
      </c>
      <c r="C44" s="48">
        <v>0.87083333333333313</v>
      </c>
      <c r="D44" s="48">
        <v>0.83769230769230774</v>
      </c>
      <c r="E44" s="48">
        <v>0.82846153846153847</v>
      </c>
      <c r="F44" s="48">
        <v>0.95833333333333337</v>
      </c>
      <c r="G44" s="48">
        <v>0.96916666666666673</v>
      </c>
      <c r="H44" s="48">
        <v>1.0142857142857142</v>
      </c>
      <c r="I44" s="48">
        <v>0.98307692307692329</v>
      </c>
      <c r="J44" s="48">
        <v>1.0546153846153847</v>
      </c>
      <c r="K44" s="48">
        <v>1.1884615384615385</v>
      </c>
      <c r="L44" s="48">
        <v>1.1363636363636365</v>
      </c>
      <c r="M44" s="48">
        <v>1.1670000000000003</v>
      </c>
      <c r="N44" s="44">
        <f t="shared" ref="N44" si="14">(M44/B44)^(1/11)-1</f>
        <v>1.932303003163538E-2</v>
      </c>
      <c r="O44" s="114">
        <f t="shared" si="13"/>
        <v>0.12296801620645859</v>
      </c>
      <c r="P44" s="50"/>
    </row>
    <row r="45" spans="1:27" x14ac:dyDescent="0.2">
      <c r="A45" s="40">
        <v>2021</v>
      </c>
      <c r="B45" s="48">
        <v>1.18</v>
      </c>
      <c r="C45" s="48">
        <v>1.2625</v>
      </c>
      <c r="D45" s="48">
        <v>1.2357142857142858</v>
      </c>
      <c r="E45" s="48">
        <v>1.2750000000000001</v>
      </c>
      <c r="F45" s="48">
        <v>1.3461538461538463</v>
      </c>
      <c r="G45" s="48">
        <v>1.3730769230769231</v>
      </c>
      <c r="H45" s="48">
        <v>1.375</v>
      </c>
      <c r="I45" s="48">
        <v>1.3555555555555554</v>
      </c>
      <c r="J45" s="48">
        <v>1.35</v>
      </c>
      <c r="K45" s="48">
        <v>1.4149999999999998</v>
      </c>
      <c r="L45" s="48">
        <v>1.4563636363636367</v>
      </c>
      <c r="M45" s="48">
        <v>1.48</v>
      </c>
      <c r="N45" s="44">
        <f t="shared" ref="N45" si="15">(M45/B45)^(1/11)-1</f>
        <v>2.0806930290978354E-2</v>
      </c>
      <c r="O45" s="114">
        <f t="shared" ref="O45:O49" si="16">AVERAGE(B45:M45)/AVERAGE(B44:M44)-1</f>
        <v>0.34722334735192351</v>
      </c>
      <c r="P45" s="50"/>
    </row>
    <row r="46" spans="1:27" x14ac:dyDescent="0.2">
      <c r="A46" s="40">
        <v>2022</v>
      </c>
      <c r="B46" s="48">
        <v>1.4746153846153842</v>
      </c>
      <c r="C46" s="48">
        <v>1.3466666666666669</v>
      </c>
      <c r="D46" s="48">
        <v>1.31</v>
      </c>
      <c r="E46" s="48">
        <v>1.4733333333333334</v>
      </c>
      <c r="F46" s="48">
        <v>1.3653846153846154</v>
      </c>
      <c r="G46" s="48">
        <v>1.5358333333333334</v>
      </c>
      <c r="H46" s="48">
        <v>1.6858333333333331</v>
      </c>
      <c r="I46" s="48">
        <v>1.5157142857142858</v>
      </c>
      <c r="J46" s="48">
        <v>1.4776923076923081</v>
      </c>
      <c r="K46" s="48">
        <v>1.5115384615384615</v>
      </c>
      <c r="L46" s="48">
        <v>1.5</v>
      </c>
      <c r="M46" s="48">
        <v>1.45</v>
      </c>
      <c r="N46" s="44">
        <f>(M46/B46)^(1/11)-1</f>
        <v>-1.5291608369878418E-3</v>
      </c>
      <c r="O46" s="114">
        <f t="shared" ref="O46:O47" si="17">AVERAGE(B46:M46)/AVERAGE(B45:M45)-1</f>
        <v>9.5765809261782575E-2</v>
      </c>
      <c r="P46" s="50"/>
    </row>
    <row r="47" spans="1:27" x14ac:dyDescent="0.2">
      <c r="A47" s="40">
        <v>2023</v>
      </c>
      <c r="B47" s="48">
        <v>1.426923076923077</v>
      </c>
      <c r="C47" s="48">
        <v>1.2983333333333331</v>
      </c>
      <c r="D47" s="48">
        <v>1.2542857142857144</v>
      </c>
      <c r="E47" s="48">
        <v>1.2641666666666669</v>
      </c>
      <c r="F47" s="48">
        <v>1.2785714285714285</v>
      </c>
      <c r="G47" s="48">
        <v>1.1874999999999998</v>
      </c>
      <c r="H47" s="48">
        <v>1.11916666666667</v>
      </c>
      <c r="I47" s="48">
        <v>1.1666666666666667</v>
      </c>
      <c r="J47" s="48">
        <v>1.1500000000000001</v>
      </c>
      <c r="K47" s="48">
        <v>1.236923076923077</v>
      </c>
      <c r="L47" s="48">
        <v>1.0566666666666664</v>
      </c>
      <c r="M47" s="48">
        <v>1.1638461538461538</v>
      </c>
      <c r="N47" s="44">
        <f t="shared" ref="N47:N49" si="18">(M47/B47)^(1/11)-1</f>
        <v>-1.8355828774269556E-2</v>
      </c>
      <c r="O47" s="114">
        <f t="shared" si="17"/>
        <v>-0.17247289842813451</v>
      </c>
      <c r="P47" s="50"/>
    </row>
    <row r="48" spans="1:27" x14ac:dyDescent="0.2">
      <c r="A48" s="40">
        <v>2024</v>
      </c>
      <c r="B48" s="48">
        <f>+ANUAL_!B11</f>
        <v>1.5153846153846153</v>
      </c>
      <c r="C48" s="48">
        <f>+ANUAL_!C11</f>
        <v>1.4624999999999997</v>
      </c>
      <c r="D48" s="48">
        <f>+ANUAL_!D11</f>
        <v>1.4015384615384614</v>
      </c>
      <c r="E48" s="48">
        <f>+ANUAL_!E11</f>
        <v>1.413846153846154</v>
      </c>
      <c r="F48" s="48">
        <f>+ANUAL_!F11</f>
        <v>1.4353846153846155</v>
      </c>
      <c r="G48" s="48">
        <f>+ANUAL_!G11</f>
        <v>1.4261538461538459</v>
      </c>
      <c r="H48" s="48">
        <f>+ANUAL_!H11</f>
        <v>1.3928571428571426</v>
      </c>
      <c r="I48" s="48">
        <f>+ANUAL_!I11</f>
        <v>1.3038461538461539</v>
      </c>
      <c r="J48" s="48">
        <f>+ANUAL_!J11</f>
        <v>1.3423076923076922</v>
      </c>
      <c r="K48" s="48">
        <f>+ANUAL_!K11</f>
        <v>1.2035714285714285</v>
      </c>
      <c r="L48" s="48">
        <f>+ANUAL_!L11</f>
        <v>1.198333333333333</v>
      </c>
      <c r="M48" s="48">
        <f>+ANUAL_!M11</f>
        <v>0</v>
      </c>
      <c r="N48" s="44">
        <f>(K48/B48)^(1/9)-1</f>
        <v>-2.5272493832240173E-2</v>
      </c>
      <c r="O48" s="114">
        <f>AVERAGE(B48:M48)/AVERAGE(B45:M45)-1</f>
        <v>-6.2631519517276413E-2</v>
      </c>
      <c r="P48" s="50"/>
    </row>
    <row r="49" spans="1:24" x14ac:dyDescent="0.2">
      <c r="A49" s="40" t="s">
        <v>55</v>
      </c>
      <c r="B49" s="53">
        <f>AVERAGE(B35:B48)</f>
        <v>1.0642124542124543</v>
      </c>
      <c r="C49" s="53">
        <f t="shared" ref="C49:M49" si="19">AVERAGE(C35:C48)</f>
        <v>1.0262339743589746</v>
      </c>
      <c r="D49" s="53">
        <f t="shared" si="19"/>
        <v>1.026923076923077</v>
      </c>
      <c r="E49" s="53">
        <f t="shared" si="19"/>
        <v>1.0802724358974356</v>
      </c>
      <c r="F49" s="53">
        <f t="shared" si="19"/>
        <v>1.1197420634920634</v>
      </c>
      <c r="G49" s="53">
        <f t="shared" si="19"/>
        <v>1.1511805555555554</v>
      </c>
      <c r="H49" s="53">
        <f t="shared" si="19"/>
        <v>1.1251246669996673</v>
      </c>
      <c r="I49" s="53">
        <f t="shared" si="19"/>
        <v>1.080391229141229</v>
      </c>
      <c r="J49" s="53">
        <f t="shared" si="19"/>
        <v>1.081220238095238</v>
      </c>
      <c r="K49" s="53">
        <f t="shared" si="19"/>
        <v>1.0997161172161174</v>
      </c>
      <c r="L49" s="53">
        <f t="shared" si="19"/>
        <v>1.0721885521885521</v>
      </c>
      <c r="M49" s="53">
        <f t="shared" si="19"/>
        <v>0.97838721001220996</v>
      </c>
      <c r="N49" s="44">
        <f t="shared" si="18"/>
        <v>-7.6149322809633269E-3</v>
      </c>
      <c r="O49" s="43">
        <f t="shared" si="16"/>
        <v>-0.14508286915616686</v>
      </c>
      <c r="P49" s="37"/>
      <c r="Q49" s="68">
        <f>+K48*L44/Q37</f>
        <v>1.1508111629470854</v>
      </c>
    </row>
    <row r="50" spans="1:24" x14ac:dyDescent="0.2">
      <c r="E50" s="37"/>
      <c r="F50" s="37">
        <v>0.91744609505560593</v>
      </c>
      <c r="N50" s="51">
        <f>B39*(1+P38)^(X37)</f>
        <v>0</v>
      </c>
      <c r="Q50" s="37"/>
      <c r="U50">
        <f>B39*(1+Z37)^(X37+1)</f>
        <v>1.2009803561049741</v>
      </c>
      <c r="X50">
        <f>+L48*M44/U37</f>
        <v>1.2306404</v>
      </c>
    </row>
    <row r="51" spans="1:24" x14ac:dyDescent="0.2">
      <c r="A51" t="s">
        <v>56</v>
      </c>
      <c r="E51" s="37"/>
      <c r="F51" s="37"/>
      <c r="N51" s="52"/>
      <c r="Q51" s="37"/>
    </row>
    <row r="52" spans="1:24" ht="66.75" customHeight="1" x14ac:dyDescent="0.2">
      <c r="A52" s="154" t="s">
        <v>87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</row>
    <row r="53" spans="1:24" ht="47.25" customHeight="1" x14ac:dyDescent="0.2">
      <c r="A53" s="154" t="s">
        <v>88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</row>
  </sheetData>
  <mergeCells count="4">
    <mergeCell ref="A7:O7"/>
    <mergeCell ref="A30:O30"/>
    <mergeCell ref="A52:N52"/>
    <mergeCell ref="A53:N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"/>
  <sheetViews>
    <sheetView workbookViewId="0">
      <selection activeCell="V35" sqref="V35"/>
    </sheetView>
  </sheetViews>
  <sheetFormatPr baseColWidth="10" defaultRowHeight="12.75" x14ac:dyDescent="0.2"/>
  <cols>
    <col min="2" max="2" width="5" bestFit="1" customWidth="1"/>
    <col min="3" max="3" width="4.85546875" bestFit="1" customWidth="1"/>
    <col min="4" max="4" width="5.42578125" bestFit="1" customWidth="1"/>
    <col min="5" max="5" width="4.5703125" bestFit="1" customWidth="1"/>
    <col min="6" max="6" width="4.7109375" bestFit="1" customWidth="1"/>
    <col min="7" max="7" width="4.42578125" bestFit="1" customWidth="1"/>
    <col min="8" max="8" width="5.140625" customWidth="1"/>
    <col min="9" max="9" width="4.85546875" bestFit="1" customWidth="1"/>
    <col min="10" max="10" width="4.42578125" bestFit="1" customWidth="1"/>
    <col min="11" max="12" width="4.7109375" bestFit="1" customWidth="1"/>
    <col min="13" max="13" width="4.42578125" bestFit="1" customWidth="1"/>
    <col min="14" max="14" width="7.140625" customWidth="1"/>
    <col min="15" max="15" width="5.42578125" customWidth="1"/>
    <col min="16" max="16" width="5.5703125" customWidth="1"/>
  </cols>
  <sheetData>
    <row r="1" spans="1:16" x14ac:dyDescent="0.2">
      <c r="A1" s="146" t="s">
        <v>23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6" x14ac:dyDescent="0.2">
      <c r="A2" s="147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6" x14ac:dyDescent="0.2">
      <c r="B4" s="1">
        <v>2024</v>
      </c>
    </row>
    <row r="5" spans="1:16" x14ac:dyDescent="0.2">
      <c r="A5" s="1"/>
    </row>
    <row r="6" spans="1:16" ht="13.5" thickBot="1" x14ac:dyDescent="0.25"/>
    <row r="7" spans="1:16" x14ac:dyDescent="0.2">
      <c r="A7" s="8" t="s">
        <v>0</v>
      </c>
      <c r="B7" s="8"/>
      <c r="C7" s="8"/>
      <c r="D7" s="14"/>
      <c r="E7" s="8"/>
      <c r="F7" s="8"/>
      <c r="G7" s="8"/>
      <c r="H7" s="14"/>
      <c r="I7" s="14"/>
      <c r="J7" s="14"/>
      <c r="K7" s="14"/>
      <c r="L7" s="14"/>
      <c r="M7" s="14"/>
      <c r="N7" s="9" t="s">
        <v>2</v>
      </c>
      <c r="O7" s="30" t="s">
        <v>25</v>
      </c>
      <c r="P7" s="30" t="s">
        <v>26</v>
      </c>
    </row>
    <row r="8" spans="1:16" ht="13.5" thickBot="1" x14ac:dyDescent="0.25">
      <c r="A8" s="10"/>
      <c r="B8" s="10" t="s">
        <v>8</v>
      </c>
      <c r="C8" s="10" t="s">
        <v>9</v>
      </c>
      <c r="D8" s="17" t="s">
        <v>10</v>
      </c>
      <c r="E8" s="10" t="s">
        <v>13</v>
      </c>
      <c r="F8" s="10" t="s">
        <v>14</v>
      </c>
      <c r="G8" s="10" t="s">
        <v>15</v>
      </c>
      <c r="H8" s="17" t="s">
        <v>16</v>
      </c>
      <c r="I8" s="17" t="s">
        <v>17</v>
      </c>
      <c r="J8" s="17" t="s">
        <v>18</v>
      </c>
      <c r="K8" s="17" t="s">
        <v>19</v>
      </c>
      <c r="L8" s="17" t="s">
        <v>20</v>
      </c>
      <c r="M8" s="17" t="s">
        <v>21</v>
      </c>
      <c r="N8" s="11" t="s">
        <v>7</v>
      </c>
      <c r="O8" s="31"/>
      <c r="P8" s="31"/>
    </row>
    <row r="10" spans="1:16" x14ac:dyDescent="0.2">
      <c r="A10" s="40" t="s">
        <v>4</v>
      </c>
      <c r="B10" s="75">
        <v>1.2615384615384617</v>
      </c>
      <c r="C10" s="75">
        <v>1.3033333333333335</v>
      </c>
      <c r="D10" s="75">
        <v>1.3153846153846156</v>
      </c>
      <c r="E10" s="75">
        <v>1.3730769230769231</v>
      </c>
      <c r="F10" s="75">
        <v>1.3884615384615384</v>
      </c>
      <c r="G10" s="75">
        <v>1.2583333333333335</v>
      </c>
      <c r="H10" s="75">
        <v>1.4321428571428576</v>
      </c>
      <c r="I10" s="75">
        <v>1.4500000000000002</v>
      </c>
      <c r="J10" s="75">
        <v>1.3884615384615384</v>
      </c>
      <c r="K10" s="75">
        <v>1.3923076923076922</v>
      </c>
      <c r="L10" s="75">
        <v>1.4249999999999998</v>
      </c>
      <c r="M10" s="75">
        <v>1.464285714285714</v>
      </c>
      <c r="N10" s="53">
        <v>1.3710271672771677</v>
      </c>
      <c r="O10" s="53">
        <v>1.464285714285714</v>
      </c>
      <c r="P10" s="53">
        <v>1.2583333333333335</v>
      </c>
    </row>
    <row r="11" spans="1:16" x14ac:dyDescent="0.2">
      <c r="A11" s="40" t="s">
        <v>5</v>
      </c>
      <c r="B11" s="75">
        <v>1.2776923076923079</v>
      </c>
      <c r="C11" s="75">
        <v>1.3184458333333335</v>
      </c>
      <c r="D11" s="75">
        <v>1.3246153846153845</v>
      </c>
      <c r="E11" s="75">
        <v>1.436923076923077</v>
      </c>
      <c r="F11" s="75">
        <v>1.3846153846153848</v>
      </c>
      <c r="G11" s="75">
        <v>1.2875000000000001</v>
      </c>
      <c r="H11" s="75">
        <v>1.4357142857142857</v>
      </c>
      <c r="I11" s="75">
        <v>1.4708333333333334</v>
      </c>
      <c r="J11" s="75">
        <v>1.3884615384615384</v>
      </c>
      <c r="K11" s="75">
        <v>1.3884615384615384</v>
      </c>
      <c r="L11" s="75">
        <v>1.4333333333333333</v>
      </c>
      <c r="M11" s="75">
        <v>1.5071428571428573</v>
      </c>
      <c r="N11" s="53">
        <v>1.3878115728021978</v>
      </c>
      <c r="O11" s="53">
        <v>1.5071428571428573</v>
      </c>
      <c r="P11" s="53">
        <v>1.2776923076923079</v>
      </c>
    </row>
    <row r="12" spans="1:16" x14ac:dyDescent="0.2">
      <c r="A12" s="40" t="s">
        <v>82</v>
      </c>
      <c r="B12" s="75">
        <v>1.3076923076923075</v>
      </c>
      <c r="C12" s="75">
        <v>1.3574999999999999</v>
      </c>
      <c r="D12" s="75">
        <v>1.3569230769230769</v>
      </c>
      <c r="E12" s="75">
        <v>1.4461538461538459</v>
      </c>
      <c r="F12" s="75">
        <v>1.4807692307692311</v>
      </c>
      <c r="G12" s="75">
        <v>1.3916666666666666</v>
      </c>
      <c r="H12" s="75">
        <v>1.4642857142857142</v>
      </c>
      <c r="I12" s="75">
        <v>1.5066666666666666</v>
      </c>
      <c r="J12" s="75">
        <v>1.4538461538461538</v>
      </c>
      <c r="K12" s="75">
        <v>1.4807692307692308</v>
      </c>
      <c r="L12" s="75">
        <v>1.4624999999999997</v>
      </c>
      <c r="M12" s="75">
        <v>1.5285714285714289</v>
      </c>
      <c r="N12" s="53">
        <v>1.4364453601953604</v>
      </c>
      <c r="O12" s="53">
        <v>1.5285714285714289</v>
      </c>
      <c r="P12" s="53">
        <v>1.3076923076923075</v>
      </c>
    </row>
    <row r="13" spans="1:16" x14ac:dyDescent="0.2">
      <c r="A13" t="s">
        <v>27</v>
      </c>
      <c r="J13" s="6"/>
      <c r="K13" s="6"/>
      <c r="L13" s="6"/>
      <c r="M13" s="6"/>
      <c r="N13" s="6"/>
    </row>
    <row r="14" spans="1:16" x14ac:dyDescent="0.2">
      <c r="J14" s="6"/>
      <c r="K14" s="6"/>
      <c r="L14" s="6"/>
      <c r="M14" s="6"/>
      <c r="N14" s="6"/>
    </row>
    <row r="15" spans="1:16" x14ac:dyDescent="0.2">
      <c r="J15" s="6"/>
      <c r="K15" s="6"/>
      <c r="L15" s="6"/>
      <c r="M15" s="6"/>
      <c r="N15" s="6"/>
    </row>
    <row r="16" spans="1:16" x14ac:dyDescent="0.2">
      <c r="J16" s="6"/>
      <c r="K16" s="6"/>
      <c r="L16" s="6"/>
      <c r="M16" s="6"/>
      <c r="N16" s="6"/>
    </row>
    <row r="17" spans="10:14" x14ac:dyDescent="0.2">
      <c r="J17" s="6"/>
      <c r="K17" s="6"/>
      <c r="L17" s="6"/>
      <c r="M17" s="6"/>
      <c r="N17" s="6"/>
    </row>
    <row r="18" spans="10:14" x14ac:dyDescent="0.2">
      <c r="J18" s="6"/>
      <c r="K18" s="6"/>
      <c r="L18" s="6"/>
      <c r="M18" s="6"/>
      <c r="N18" s="6"/>
    </row>
    <row r="19" spans="10:14" x14ac:dyDescent="0.2">
      <c r="J19" s="6"/>
      <c r="K19" s="6"/>
      <c r="L19" s="6"/>
      <c r="M19" s="6"/>
      <c r="N19" s="6"/>
    </row>
    <row r="20" spans="10:14" x14ac:dyDescent="0.2">
      <c r="J20" s="6"/>
      <c r="K20" s="6"/>
      <c r="L20" s="6"/>
      <c r="M20" s="6"/>
      <c r="N20" s="6"/>
    </row>
    <row r="21" spans="10:14" x14ac:dyDescent="0.2">
      <c r="J21" s="6"/>
      <c r="K21" s="6"/>
      <c r="L21" s="6"/>
      <c r="M21" s="6"/>
      <c r="N21" s="6"/>
    </row>
    <row r="22" spans="10:14" x14ac:dyDescent="0.2">
      <c r="J22" s="6"/>
      <c r="K22" s="6"/>
      <c r="L22" s="6"/>
      <c r="M22" s="6"/>
      <c r="N22" s="6"/>
    </row>
    <row r="23" spans="10:14" x14ac:dyDescent="0.2">
      <c r="J23" s="6"/>
      <c r="K23" s="6"/>
      <c r="L23" s="6"/>
      <c r="M23" s="6"/>
      <c r="N23" s="6"/>
    </row>
    <row r="24" spans="10:14" x14ac:dyDescent="0.2">
      <c r="J24" s="6"/>
      <c r="K24" s="6"/>
      <c r="L24" s="6"/>
      <c r="M24" s="6"/>
      <c r="N24" s="6"/>
    </row>
    <row r="25" spans="10:14" x14ac:dyDescent="0.2">
      <c r="J25" s="6"/>
      <c r="K25" s="6"/>
      <c r="L25" s="6"/>
      <c r="M25" s="6"/>
      <c r="N25" s="6"/>
    </row>
    <row r="26" spans="10:14" x14ac:dyDescent="0.2">
      <c r="J26" s="6"/>
      <c r="K26" s="6"/>
      <c r="L26" s="6"/>
      <c r="M26" s="6"/>
      <c r="N26" s="6"/>
    </row>
    <row r="27" spans="10:14" x14ac:dyDescent="0.2">
      <c r="J27" s="6"/>
      <c r="K27" s="6"/>
      <c r="L27" s="6"/>
      <c r="M27" s="6"/>
      <c r="N27" s="6"/>
    </row>
    <row r="28" spans="10:14" x14ac:dyDescent="0.2">
      <c r="J28" s="6"/>
      <c r="K28" s="6"/>
      <c r="L28" s="6"/>
      <c r="M28" s="6"/>
      <c r="N28" s="6"/>
    </row>
    <row r="29" spans="10:14" x14ac:dyDescent="0.2">
      <c r="J29" s="6"/>
      <c r="K29" s="6"/>
      <c r="L29" s="6"/>
      <c r="M29" s="6"/>
      <c r="N29" s="6"/>
    </row>
    <row r="30" spans="10:14" x14ac:dyDescent="0.2">
      <c r="J30" s="6"/>
      <c r="K30" s="6"/>
      <c r="L30" s="6"/>
      <c r="M30" s="6"/>
      <c r="N30" s="6"/>
    </row>
    <row r="31" spans="10:14" x14ac:dyDescent="0.2">
      <c r="J31" s="6"/>
      <c r="K31" s="6"/>
      <c r="L31" s="6"/>
      <c r="M31" s="6"/>
      <c r="N31" s="6"/>
    </row>
    <row r="32" spans="10:14" x14ac:dyDescent="0.2">
      <c r="J32" s="6"/>
      <c r="K32" s="6"/>
      <c r="L32" s="6"/>
      <c r="M32" s="6"/>
      <c r="N32" s="6"/>
    </row>
    <row r="33" spans="10:14" x14ac:dyDescent="0.2">
      <c r="N33" s="6"/>
    </row>
    <row r="34" spans="10:14" x14ac:dyDescent="0.2">
      <c r="J34" s="6"/>
      <c r="K34" s="6"/>
      <c r="L34" s="6"/>
      <c r="M34" s="6"/>
      <c r="N34" s="6"/>
    </row>
  </sheetData>
  <mergeCells count="2">
    <mergeCell ref="A1:N1"/>
    <mergeCell ref="A2:O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zoomScale="112" zoomScaleNormal="112" workbookViewId="0">
      <selection activeCell="N9" sqref="N9:N11"/>
    </sheetView>
  </sheetViews>
  <sheetFormatPr baseColWidth="10" defaultRowHeight="12.75" x14ac:dyDescent="0.2"/>
  <cols>
    <col min="1" max="1" width="10.28515625" customWidth="1"/>
    <col min="2" max="2" width="5.28515625" customWidth="1"/>
    <col min="3" max="3" width="6.140625" customWidth="1"/>
    <col min="4" max="9" width="5" customWidth="1"/>
    <col min="10" max="10" width="4.7109375" customWidth="1"/>
    <col min="11" max="12" width="5" customWidth="1"/>
    <col min="13" max="13" width="4.85546875" customWidth="1"/>
    <col min="14" max="14" width="5.85546875" customWidth="1"/>
    <col min="15" max="15" width="4.140625" hidden="1" customWidth="1"/>
    <col min="16" max="16" width="7.140625" customWidth="1"/>
    <col min="17" max="17" width="7" customWidth="1"/>
    <col min="18" max="18" width="6.140625" customWidth="1"/>
  </cols>
  <sheetData>
    <row r="1" spans="1:18" x14ac:dyDescent="0.2">
      <c r="A1" s="1"/>
      <c r="B1" s="1" t="s">
        <v>94</v>
      </c>
      <c r="E1" s="1"/>
      <c r="F1" s="1"/>
      <c r="G1" s="1"/>
      <c r="H1" s="1"/>
    </row>
    <row r="2" spans="1:18" x14ac:dyDescent="0.2">
      <c r="A2" s="1"/>
      <c r="B2" s="1"/>
      <c r="C2" s="1"/>
      <c r="D2" s="1"/>
      <c r="G2" s="1"/>
      <c r="I2" s="60" t="s">
        <v>22</v>
      </c>
    </row>
    <row r="4" spans="1:18" x14ac:dyDescent="0.2">
      <c r="A4" s="1" t="s">
        <v>66</v>
      </c>
      <c r="B4" s="1">
        <v>2025</v>
      </c>
    </row>
    <row r="5" spans="1:18" ht="13.5" thickBot="1" x14ac:dyDescent="0.25"/>
    <row r="6" spans="1:18" ht="13.5" thickBot="1" x14ac:dyDescent="0.25">
      <c r="A6" s="2" t="s">
        <v>59</v>
      </c>
      <c r="B6" s="28" t="s">
        <v>11</v>
      </c>
      <c r="C6" s="28" t="s">
        <v>6</v>
      </c>
      <c r="D6" s="28" t="s">
        <v>1</v>
      </c>
      <c r="E6" s="28" t="s">
        <v>11</v>
      </c>
      <c r="F6" s="28" t="s">
        <v>6</v>
      </c>
      <c r="G6" s="28" t="s">
        <v>1</v>
      </c>
      <c r="H6" s="28" t="s">
        <v>11</v>
      </c>
      <c r="I6" s="28" t="s">
        <v>6</v>
      </c>
      <c r="J6" s="28" t="s">
        <v>1</v>
      </c>
      <c r="K6" s="28" t="s">
        <v>11</v>
      </c>
      <c r="L6" s="28" t="s">
        <v>6</v>
      </c>
      <c r="M6" s="28" t="s">
        <v>1</v>
      </c>
      <c r="N6" s="28" t="s">
        <v>11</v>
      </c>
      <c r="O6" s="28"/>
      <c r="P6" s="56" t="s">
        <v>2</v>
      </c>
      <c r="Q6" s="30" t="s">
        <v>25</v>
      </c>
      <c r="R6" s="30" t="s">
        <v>26</v>
      </c>
    </row>
    <row r="7" spans="1:18" ht="13.5" thickBot="1" x14ac:dyDescent="0.25">
      <c r="A7" s="4"/>
      <c r="B7" s="67" t="s">
        <v>98</v>
      </c>
      <c r="C7" s="67" t="s">
        <v>112</v>
      </c>
      <c r="D7" s="67" t="s">
        <v>99</v>
      </c>
      <c r="E7" s="67" t="s">
        <v>100</v>
      </c>
      <c r="F7" s="67" t="s">
        <v>113</v>
      </c>
      <c r="G7" s="67" t="s">
        <v>101</v>
      </c>
      <c r="H7" s="67" t="s">
        <v>102</v>
      </c>
      <c r="I7" s="67" t="s">
        <v>114</v>
      </c>
      <c r="J7" s="67" t="s">
        <v>104</v>
      </c>
      <c r="K7" s="67" t="s">
        <v>103</v>
      </c>
      <c r="L7" s="67" t="s">
        <v>115</v>
      </c>
      <c r="M7" s="67" t="s">
        <v>105</v>
      </c>
      <c r="N7" s="67" t="s">
        <v>106</v>
      </c>
      <c r="O7" s="55"/>
      <c r="P7" s="57" t="s">
        <v>3</v>
      </c>
      <c r="Q7" s="31"/>
      <c r="R7" s="31"/>
    </row>
    <row r="8" spans="1:18" ht="13.5" thickBot="1" x14ac:dyDescent="0.25"/>
    <row r="9" spans="1:18" ht="13.5" thickBot="1" x14ac:dyDescent="0.25">
      <c r="A9" s="101" t="s">
        <v>4</v>
      </c>
      <c r="B9" s="21">
        <v>1.5</v>
      </c>
      <c r="C9" s="21">
        <v>1.5</v>
      </c>
      <c r="D9" s="21">
        <v>1.5</v>
      </c>
      <c r="E9" s="21">
        <v>1.5</v>
      </c>
      <c r="F9" s="21">
        <v>1.5</v>
      </c>
      <c r="G9" s="21">
        <v>1.5</v>
      </c>
      <c r="H9" s="21">
        <v>1.5</v>
      </c>
      <c r="I9" s="21">
        <v>1.5</v>
      </c>
      <c r="J9" s="21">
        <v>1.5</v>
      </c>
      <c r="K9" s="21">
        <v>1.5</v>
      </c>
      <c r="L9" s="21">
        <v>1.5</v>
      </c>
      <c r="M9" s="21">
        <v>1.5</v>
      </c>
      <c r="N9" s="21">
        <v>1.5</v>
      </c>
      <c r="O9" s="21"/>
      <c r="P9" s="21">
        <f>IF(ISERROR(AVERAGE(B9:N9)),"",AVERAGE(B9:N9))</f>
        <v>1.5</v>
      </c>
      <c r="Q9" s="102">
        <f>IF(ISERROR(AVERAGE(B9:N9)),"",MAX(B9:N9))</f>
        <v>1.5</v>
      </c>
      <c r="R9" s="103">
        <f>IF(ISERROR(AVERAGE(B9:O9)),"",MIN(B9:O9))</f>
        <v>1.5</v>
      </c>
    </row>
    <row r="10" spans="1:18" ht="13.5" customHeight="1" thickBot="1" x14ac:dyDescent="0.25">
      <c r="A10" s="104" t="s">
        <v>5</v>
      </c>
      <c r="B10" s="42">
        <v>1.6</v>
      </c>
      <c r="C10" s="42">
        <v>1.6</v>
      </c>
      <c r="D10" s="21">
        <v>1.5</v>
      </c>
      <c r="E10" s="21">
        <v>1.5</v>
      </c>
      <c r="F10" s="21">
        <v>1.5</v>
      </c>
      <c r="G10" s="21">
        <v>1.5</v>
      </c>
      <c r="H10" s="21">
        <v>1.5</v>
      </c>
      <c r="I10" s="21">
        <v>1.5</v>
      </c>
      <c r="J10" s="21">
        <v>1.5</v>
      </c>
      <c r="K10" s="21">
        <v>1.5</v>
      </c>
      <c r="L10" s="21">
        <v>1.5</v>
      </c>
      <c r="M10" s="21">
        <v>1.5</v>
      </c>
      <c r="N10" s="21">
        <v>1.5</v>
      </c>
      <c r="O10" s="42"/>
      <c r="P10" s="42">
        <f t="shared" ref="P10:P11" si="0">IF(ISERROR(AVERAGE(B10:N10)),"",AVERAGE(B10:N10))</f>
        <v>1.5153846153846153</v>
      </c>
      <c r="Q10" s="100">
        <f t="shared" ref="Q10:Q11" si="1">IF(ISERROR(AVERAGE(B10:N10)),"",MAX(B10:N10))</f>
        <v>1.6</v>
      </c>
      <c r="R10" s="105">
        <f t="shared" ref="R10:R11" si="2">IF(ISERROR(AVERAGE(B10:O10)),"",MIN(B10:O10))</f>
        <v>1.5</v>
      </c>
    </row>
    <row r="11" spans="1:18" ht="13.5" customHeight="1" thickBot="1" x14ac:dyDescent="0.25">
      <c r="A11" s="106" t="s">
        <v>82</v>
      </c>
      <c r="B11" s="78">
        <v>1.6</v>
      </c>
      <c r="C11" s="78">
        <v>1.6</v>
      </c>
      <c r="D11" s="21">
        <v>1.5</v>
      </c>
      <c r="E11" s="21">
        <v>1.5</v>
      </c>
      <c r="F11" s="78">
        <v>1.6</v>
      </c>
      <c r="G11" s="21">
        <v>1.5</v>
      </c>
      <c r="H11" s="21">
        <v>1.5</v>
      </c>
      <c r="I11" s="21">
        <v>1.6</v>
      </c>
      <c r="J11" s="21">
        <v>1.6</v>
      </c>
      <c r="K11" s="21">
        <v>1.6</v>
      </c>
      <c r="L11" s="21">
        <v>1.6</v>
      </c>
      <c r="M11" s="21">
        <v>1.6</v>
      </c>
      <c r="N11" s="21">
        <v>1.6</v>
      </c>
      <c r="O11" s="78"/>
      <c r="P11" s="78">
        <f t="shared" si="0"/>
        <v>1.5692307692307694</v>
      </c>
      <c r="Q11" s="107">
        <f t="shared" si="1"/>
        <v>1.6</v>
      </c>
      <c r="R11" s="108">
        <f t="shared" si="2"/>
        <v>1.5</v>
      </c>
    </row>
    <row r="12" spans="1:18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t="str">
        <f>IF(ISERROR(AVERAGE(B12:O12)),"",MAX(B12:O12))</f>
        <v/>
      </c>
      <c r="R12" t="str">
        <f>IF(ISERROR(AVERAGE(B12:O12)),"",MIN(B12:O12))</f>
        <v/>
      </c>
    </row>
    <row r="13" spans="1:18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8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8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8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A32" s="148"/>
      <c r="B32" s="148"/>
      <c r="C32" s="148"/>
      <c r="D32" s="148"/>
      <c r="E32" s="148"/>
      <c r="F32" s="148"/>
      <c r="G32" s="148"/>
      <c r="H32" s="148"/>
      <c r="I32" s="6"/>
      <c r="J32" s="6"/>
      <c r="K32" s="6"/>
      <c r="L32" s="6"/>
      <c r="M32" s="6"/>
      <c r="N32" s="6"/>
      <c r="O32" s="6"/>
      <c r="P32" s="6"/>
    </row>
    <row r="33" spans="3:16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</sheetData>
  <mergeCells count="1">
    <mergeCell ref="A32:H3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workbookViewId="0">
      <selection activeCell="M13" sqref="M13"/>
    </sheetView>
  </sheetViews>
  <sheetFormatPr baseColWidth="10" defaultRowHeight="12.75" x14ac:dyDescent="0.2"/>
  <cols>
    <col min="1" max="1" width="14.42578125" customWidth="1"/>
    <col min="2" max="2" width="8.42578125" customWidth="1"/>
    <col min="3" max="3" width="7.7109375" customWidth="1"/>
    <col min="4" max="4" width="8.42578125" customWidth="1"/>
    <col min="5" max="5" width="8.7109375" customWidth="1"/>
    <col min="6" max="6" width="8.5703125" customWidth="1"/>
    <col min="7" max="7" width="9" customWidth="1"/>
    <col min="8" max="8" width="9.28515625" customWidth="1"/>
    <col min="9" max="9" width="8.85546875" customWidth="1"/>
    <col min="10" max="10" width="10.140625" customWidth="1"/>
    <col min="11" max="11" width="9.28515625" customWidth="1"/>
    <col min="12" max="12" width="9.42578125" customWidth="1"/>
    <col min="13" max="13" width="8.85546875" customWidth="1"/>
    <col min="14" max="14" width="7.7109375" customWidth="1"/>
    <col min="15" max="15" width="7.28515625" customWidth="1"/>
    <col min="16" max="16" width="6.7109375" customWidth="1"/>
  </cols>
  <sheetData>
    <row r="1" spans="1:23" x14ac:dyDescent="0.2">
      <c r="B1" s="1" t="s">
        <v>94</v>
      </c>
      <c r="D1" s="1"/>
      <c r="E1" s="1"/>
      <c r="F1" s="1"/>
    </row>
    <row r="2" spans="1:23" x14ac:dyDescent="0.2">
      <c r="A2" s="1"/>
      <c r="B2" s="1"/>
      <c r="C2" s="1"/>
      <c r="E2" s="1"/>
      <c r="H2" s="60" t="s">
        <v>22</v>
      </c>
    </row>
    <row r="4" spans="1:23" x14ac:dyDescent="0.2">
      <c r="A4" s="1" t="s">
        <v>67</v>
      </c>
      <c r="B4" s="1">
        <v>2025</v>
      </c>
    </row>
    <row r="5" spans="1:23" ht="13.5" thickBot="1" x14ac:dyDescent="0.25"/>
    <row r="6" spans="1:23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28" t="s">
        <v>1</v>
      </c>
      <c r="M6" s="28" t="s">
        <v>11</v>
      </c>
      <c r="N6" s="56" t="s">
        <v>2</v>
      </c>
      <c r="O6" s="30" t="s">
        <v>25</v>
      </c>
      <c r="P6" s="30" t="s">
        <v>26</v>
      </c>
    </row>
    <row r="7" spans="1:23" ht="13.5" thickBot="1" x14ac:dyDescent="0.25">
      <c r="A7" s="4"/>
      <c r="B7" s="28">
        <v>3</v>
      </c>
      <c r="C7" s="5">
        <v>5</v>
      </c>
      <c r="D7" s="5">
        <v>7</v>
      </c>
      <c r="E7" s="5">
        <v>10</v>
      </c>
      <c r="F7" s="5">
        <v>12</v>
      </c>
      <c r="G7" s="5">
        <v>14</v>
      </c>
      <c r="H7" s="5">
        <v>17</v>
      </c>
      <c r="I7" s="5">
        <v>19</v>
      </c>
      <c r="J7" s="5">
        <v>21</v>
      </c>
      <c r="K7" s="5">
        <v>24</v>
      </c>
      <c r="L7" s="5">
        <v>26</v>
      </c>
      <c r="M7" s="5">
        <v>28</v>
      </c>
      <c r="N7" s="57" t="s">
        <v>3</v>
      </c>
      <c r="O7" s="31"/>
      <c r="P7" s="31"/>
    </row>
    <row r="8" spans="1:23" ht="13.5" thickBot="1" x14ac:dyDescent="0.25"/>
    <row r="9" spans="1:23" x14ac:dyDescent="0.2">
      <c r="A9" s="35" t="s">
        <v>4</v>
      </c>
      <c r="B9" s="42">
        <v>1.5</v>
      </c>
      <c r="C9" s="42">
        <v>1.5</v>
      </c>
      <c r="D9" s="42">
        <v>1.45</v>
      </c>
      <c r="E9" s="42">
        <v>1.45</v>
      </c>
      <c r="F9" s="42">
        <v>1.45</v>
      </c>
      <c r="G9" s="42">
        <v>1.45</v>
      </c>
      <c r="H9" s="42">
        <v>1.45</v>
      </c>
      <c r="I9" s="42">
        <v>1.45</v>
      </c>
      <c r="J9" s="42">
        <v>1.45</v>
      </c>
      <c r="K9" s="42">
        <v>1.45</v>
      </c>
      <c r="L9" s="42">
        <v>1.45</v>
      </c>
      <c r="M9" s="42">
        <v>1.45</v>
      </c>
      <c r="N9" s="53">
        <f>IF(ISERROR(AVERAGE(B10:M10)),"",AVERAGE(B10:M10))</f>
        <v>1.4624999999999997</v>
      </c>
      <c r="O9" s="53" t="str">
        <f>IF(ISERROR(AVERAGE(#REF!)),"",MAX(#REF!))</f>
        <v/>
      </c>
      <c r="P9" s="53" t="str">
        <f>IF(ISERROR(AVERAGE(#REF!)),"",MIN(#REF!))</f>
        <v/>
      </c>
    </row>
    <row r="10" spans="1:23" ht="15" customHeight="1" x14ac:dyDescent="0.2">
      <c r="A10" s="88" t="s">
        <v>5</v>
      </c>
      <c r="B10" s="42">
        <v>1.5</v>
      </c>
      <c r="C10" s="42">
        <v>1.5</v>
      </c>
      <c r="D10" s="42">
        <v>1.5</v>
      </c>
      <c r="E10" s="42">
        <v>1.5</v>
      </c>
      <c r="F10" s="42">
        <v>1.5</v>
      </c>
      <c r="G10" s="42">
        <v>1.5</v>
      </c>
      <c r="H10" s="42">
        <v>1.5</v>
      </c>
      <c r="I10" s="42">
        <v>1.45</v>
      </c>
      <c r="J10" s="42">
        <v>1.4</v>
      </c>
      <c r="K10" s="42">
        <v>1.4</v>
      </c>
      <c r="L10" s="42">
        <v>1.4</v>
      </c>
      <c r="M10" s="42">
        <v>1.4</v>
      </c>
      <c r="N10" s="53">
        <f t="shared" ref="N10:N11" si="0">AVERAGE(B10:M10)</f>
        <v>1.4624999999999997</v>
      </c>
      <c r="O10" s="53">
        <f>MAX(B10:M10)</f>
        <v>1.5</v>
      </c>
      <c r="P10" s="53">
        <f>MIN(B10:M10)</f>
        <v>1.4</v>
      </c>
    </row>
    <row r="11" spans="1:23" ht="15" customHeight="1" x14ac:dyDescent="0.2">
      <c r="A11" s="89" t="s">
        <v>82</v>
      </c>
      <c r="B11" s="42">
        <v>1.6</v>
      </c>
      <c r="C11" s="42">
        <v>1.6</v>
      </c>
      <c r="D11" s="42">
        <v>1.6</v>
      </c>
      <c r="E11" s="42">
        <v>1.6</v>
      </c>
      <c r="F11" s="42">
        <v>1.55</v>
      </c>
      <c r="G11" s="42">
        <v>1.55</v>
      </c>
      <c r="H11" s="42">
        <v>1.55</v>
      </c>
      <c r="I11" s="42">
        <v>1.5</v>
      </c>
      <c r="J11" s="42">
        <v>1.45</v>
      </c>
      <c r="K11" s="42">
        <v>1.45</v>
      </c>
      <c r="L11" s="42">
        <v>1.45</v>
      </c>
      <c r="M11" s="42">
        <v>1.42</v>
      </c>
      <c r="N11" s="53">
        <f t="shared" si="0"/>
        <v>1.5266666666666666</v>
      </c>
      <c r="O11" s="53">
        <f>MAX(B11:M11)</f>
        <v>1.6</v>
      </c>
      <c r="P11" s="53">
        <f>MIN(B11:M11)</f>
        <v>1.42</v>
      </c>
    </row>
    <row r="12" spans="1:23" x14ac:dyDescent="0.2">
      <c r="A12" t="s">
        <v>27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123"/>
      <c r="M12" s="6"/>
      <c r="N12" s="6"/>
    </row>
    <row r="13" spans="1:23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23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W14">
        <v>0</v>
      </c>
    </row>
    <row r="15" spans="1:23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23" x14ac:dyDescent="0.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">
      <c r="A32" s="148"/>
      <c r="B32" s="148"/>
      <c r="C32" s="148"/>
      <c r="D32" s="148"/>
      <c r="E32" s="148"/>
      <c r="F32" s="148"/>
      <c r="G32" s="6"/>
      <c r="H32" s="6"/>
      <c r="I32" s="6"/>
      <c r="J32" s="6"/>
      <c r="K32" s="6"/>
      <c r="L32" s="6"/>
      <c r="M32" s="6"/>
      <c r="N32" s="6"/>
    </row>
    <row r="33" spans="2:14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</sheetData>
  <mergeCells count="1">
    <mergeCell ref="A32:F3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3"/>
  <sheetViews>
    <sheetView showGridLines="0" topLeftCell="A4" workbookViewId="0">
      <selection activeCell="U17" sqref="U17"/>
    </sheetView>
  </sheetViews>
  <sheetFormatPr baseColWidth="10" defaultRowHeight="12.75" x14ac:dyDescent="0.2"/>
  <cols>
    <col min="1" max="1" width="10.28515625" customWidth="1"/>
    <col min="2" max="6" width="5.7109375" customWidth="1"/>
    <col min="7" max="7" width="7" customWidth="1"/>
    <col min="8" max="13" width="5.7109375" customWidth="1"/>
    <col min="14" max="14" width="5.42578125" customWidth="1"/>
    <col min="15" max="16" width="0.28515625" customWidth="1"/>
    <col min="17" max="17" width="7.28515625" customWidth="1"/>
    <col min="18" max="18" width="6.5703125" customWidth="1"/>
    <col min="19" max="19" width="6.7109375" customWidth="1"/>
  </cols>
  <sheetData>
    <row r="1" spans="1:23" ht="20.25" customHeight="1" x14ac:dyDescent="0.2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23" x14ac:dyDescent="0.2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60"/>
      <c r="U2" s="60"/>
      <c r="V2" s="60"/>
      <c r="W2" s="60"/>
    </row>
    <row r="4" spans="1:23" x14ac:dyDescent="0.2">
      <c r="A4" s="1" t="s">
        <v>68</v>
      </c>
      <c r="B4" s="1">
        <v>2025</v>
      </c>
    </row>
    <row r="5" spans="1:23" ht="13.5" thickBot="1" x14ac:dyDescent="0.25"/>
    <row r="6" spans="1:23" ht="13.5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28" t="s">
        <v>1</v>
      </c>
      <c r="M6" s="28" t="s">
        <v>11</v>
      </c>
      <c r="N6" s="28" t="s">
        <v>6</v>
      </c>
      <c r="O6" s="28"/>
      <c r="P6" s="28"/>
      <c r="Q6" s="3" t="s">
        <v>2</v>
      </c>
      <c r="R6" s="30" t="s">
        <v>25</v>
      </c>
      <c r="S6" s="30" t="s">
        <v>26</v>
      </c>
    </row>
    <row r="7" spans="1:23" ht="13.5" thickBot="1" x14ac:dyDescent="0.25">
      <c r="A7" s="4"/>
      <c r="B7" s="5">
        <v>3</v>
      </c>
      <c r="C7" s="5">
        <v>5</v>
      </c>
      <c r="D7" s="5">
        <v>7</v>
      </c>
      <c r="E7" s="5">
        <v>10</v>
      </c>
      <c r="F7" s="5">
        <v>12</v>
      </c>
      <c r="G7" s="5">
        <v>14</v>
      </c>
      <c r="H7" s="5">
        <v>17</v>
      </c>
      <c r="I7" s="5">
        <v>19</v>
      </c>
      <c r="J7" s="5">
        <v>21</v>
      </c>
      <c r="K7" s="5">
        <v>24</v>
      </c>
      <c r="L7" s="5">
        <v>26</v>
      </c>
      <c r="M7" s="5">
        <v>28</v>
      </c>
      <c r="N7" s="5">
        <v>31</v>
      </c>
      <c r="O7" s="5"/>
      <c r="P7" s="5"/>
      <c r="Q7" s="5" t="s">
        <v>3</v>
      </c>
      <c r="R7" s="31"/>
      <c r="S7" s="31"/>
    </row>
    <row r="8" spans="1:23" ht="13.5" thickBot="1" x14ac:dyDescent="0.25"/>
    <row r="9" spans="1:23" ht="13.5" thickBot="1" x14ac:dyDescent="0.25">
      <c r="A9" s="64" t="s">
        <v>4</v>
      </c>
      <c r="B9" s="15">
        <v>1.4</v>
      </c>
      <c r="C9" s="15">
        <v>1.4</v>
      </c>
      <c r="D9" s="15">
        <v>1.4</v>
      </c>
      <c r="E9" s="15">
        <v>1.35</v>
      </c>
      <c r="F9" s="15">
        <v>1.4</v>
      </c>
      <c r="G9" s="15">
        <v>1.4</v>
      </c>
      <c r="H9" s="26">
        <v>1.35</v>
      </c>
      <c r="I9" s="26">
        <v>1.4</v>
      </c>
      <c r="J9" s="26">
        <v>1.4</v>
      </c>
      <c r="K9" s="26">
        <v>1.35</v>
      </c>
      <c r="L9" s="26">
        <v>1.35</v>
      </c>
      <c r="M9" s="26">
        <v>1.4</v>
      </c>
      <c r="N9" s="26">
        <v>1.35</v>
      </c>
      <c r="O9" s="26"/>
      <c r="P9" s="26"/>
      <c r="Q9" s="38">
        <f>IF(ISERROR(AVERAGE(B9:P9)),"",AVERAGE(B9:P9))</f>
        <v>1.3807692307692307</v>
      </c>
      <c r="R9" s="38">
        <f>MAX(B9:P9)</f>
        <v>1.4</v>
      </c>
      <c r="S9" s="38">
        <f>MIN(B9:P9)</f>
        <v>1.35</v>
      </c>
    </row>
    <row r="10" spans="1:23" ht="13.5" thickBot="1" x14ac:dyDescent="0.25">
      <c r="A10" s="65" t="s">
        <v>5</v>
      </c>
      <c r="B10" s="15">
        <v>1.45</v>
      </c>
      <c r="C10" s="15">
        <v>1.45</v>
      </c>
      <c r="D10" s="15">
        <v>1.45</v>
      </c>
      <c r="E10" s="15">
        <v>1.4</v>
      </c>
      <c r="F10" s="15">
        <v>1.35</v>
      </c>
      <c r="G10" s="15">
        <v>1.35</v>
      </c>
      <c r="H10" s="15">
        <v>1.35</v>
      </c>
      <c r="I10" s="27">
        <v>1.4</v>
      </c>
      <c r="J10" s="27">
        <v>1.42</v>
      </c>
      <c r="K10" s="27">
        <v>1.4</v>
      </c>
      <c r="L10" s="27">
        <v>1.4</v>
      </c>
      <c r="M10" s="27">
        <v>1.4</v>
      </c>
      <c r="N10" s="27">
        <v>1.4</v>
      </c>
      <c r="O10" s="27"/>
      <c r="P10" s="27"/>
      <c r="Q10" s="38">
        <f>IF(ISERROR(AVERAGE(B10:P10)),"",AVERAGE(B10:P10))</f>
        <v>1.4015384615384614</v>
      </c>
      <c r="R10" s="38">
        <f>MAX(B10:P10)</f>
        <v>1.45</v>
      </c>
      <c r="S10" s="38">
        <f>MIN(B10:P10)</f>
        <v>1.35</v>
      </c>
    </row>
    <row r="11" spans="1:23" ht="13.5" customHeight="1" thickBot="1" x14ac:dyDescent="0.25">
      <c r="A11" s="65" t="s">
        <v>82</v>
      </c>
      <c r="B11" s="15">
        <v>1.5</v>
      </c>
      <c r="C11" s="15">
        <v>1.5</v>
      </c>
      <c r="D11" s="15">
        <v>1.5</v>
      </c>
      <c r="E11" s="15">
        <v>1.45</v>
      </c>
      <c r="F11" s="15">
        <v>1.45</v>
      </c>
      <c r="G11" s="15">
        <v>1.45</v>
      </c>
      <c r="H11" s="70">
        <v>1.4</v>
      </c>
      <c r="I11" s="70">
        <v>1.45</v>
      </c>
      <c r="J11" s="70">
        <v>1.45</v>
      </c>
      <c r="K11" s="70">
        <v>1.42</v>
      </c>
      <c r="L11" s="70">
        <v>1.42</v>
      </c>
      <c r="M11" s="70">
        <v>1.42</v>
      </c>
      <c r="N11" s="70">
        <v>1.42</v>
      </c>
      <c r="O11" s="70"/>
      <c r="P11" s="70"/>
      <c r="Q11" s="38">
        <f>IF(ISERROR(AVERAGE(B11:P11)),"",AVERAGE(B11:P11))</f>
        <v>1.4484615384615382</v>
      </c>
      <c r="R11" s="38">
        <f>IF(ISERROR(AVERAGE(C11:Q11)),"",AVERAGE(C11:Q11))</f>
        <v>1.4444970414201181</v>
      </c>
      <c r="S11" s="38">
        <f>IF(ISERROR(AVERAGE(D11:R11)),"",AVERAGE(D11:R11))</f>
        <v>1.4402275830678195</v>
      </c>
    </row>
    <row r="12" spans="1:23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t="str">
        <f>IF(ISERROR(AVERAGE(B12:O12)),"",AVERAGE(B12:O12))</f>
        <v/>
      </c>
    </row>
    <row r="14" spans="1:23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23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23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6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6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6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6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A32" s="148"/>
      <c r="B32" s="148"/>
      <c r="C32" s="148"/>
      <c r="D32" s="148"/>
      <c r="E32" s="148"/>
      <c r="F32" s="148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3:16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</sheetData>
  <mergeCells count="3">
    <mergeCell ref="A32:F32"/>
    <mergeCell ref="A1:S1"/>
    <mergeCell ref="A2:S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workbookViewId="0">
      <selection activeCell="N9" sqref="N9:N11"/>
    </sheetView>
  </sheetViews>
  <sheetFormatPr baseColWidth="10" defaultRowHeight="12.75" x14ac:dyDescent="0.2"/>
  <cols>
    <col min="1" max="1" width="10.28515625" customWidth="1"/>
    <col min="2" max="14" width="6.7109375" customWidth="1"/>
    <col min="15" max="15" width="11.42578125" customWidth="1"/>
    <col min="16" max="16" width="5.85546875" customWidth="1"/>
    <col min="17" max="17" width="7.5703125" customWidth="1"/>
  </cols>
  <sheetData>
    <row r="1" spans="1:17" ht="33.75" customHeight="1" x14ac:dyDescent="0.2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x14ac:dyDescent="0.2">
      <c r="A2" s="147" t="s">
        <v>60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4" spans="1:17" x14ac:dyDescent="0.2">
      <c r="A4" s="1" t="s">
        <v>69</v>
      </c>
      <c r="B4" s="1">
        <v>2025</v>
      </c>
      <c r="C4" s="1"/>
    </row>
    <row r="5" spans="1:17" ht="13.5" thickBot="1" x14ac:dyDescent="0.25"/>
    <row r="6" spans="1:17" ht="13.5" thickBot="1" x14ac:dyDescent="0.25">
      <c r="A6" s="2" t="s">
        <v>59</v>
      </c>
      <c r="B6" s="28" t="s">
        <v>1</v>
      </c>
      <c r="C6" s="28" t="s">
        <v>11</v>
      </c>
      <c r="D6" s="28" t="s">
        <v>6</v>
      </c>
      <c r="E6" s="28" t="s">
        <v>1</v>
      </c>
      <c r="F6" s="28" t="s">
        <v>11</v>
      </c>
      <c r="G6" s="28" t="s">
        <v>6</v>
      </c>
      <c r="H6" s="28" t="s">
        <v>1</v>
      </c>
      <c r="I6" s="28" t="s">
        <v>11</v>
      </c>
      <c r="J6" s="28" t="s">
        <v>6</v>
      </c>
      <c r="K6" s="28" t="s">
        <v>1</v>
      </c>
      <c r="L6" s="28" t="s">
        <v>11</v>
      </c>
      <c r="M6" s="61" t="s">
        <v>6</v>
      </c>
      <c r="N6" s="61" t="s">
        <v>1</v>
      </c>
      <c r="O6" s="72" t="s">
        <v>55</v>
      </c>
      <c r="P6" s="83" t="s">
        <v>25</v>
      </c>
      <c r="Q6" s="30" t="s">
        <v>26</v>
      </c>
    </row>
    <row r="7" spans="1:17" ht="13.5" thickBot="1" x14ac:dyDescent="0.25">
      <c r="A7" s="4"/>
      <c r="B7" s="28">
        <v>2</v>
      </c>
      <c r="C7" s="5">
        <v>4</v>
      </c>
      <c r="D7" s="5">
        <v>7</v>
      </c>
      <c r="E7" s="5">
        <v>9</v>
      </c>
      <c r="F7" s="5">
        <v>11</v>
      </c>
      <c r="G7" s="5">
        <v>14</v>
      </c>
      <c r="H7" s="5">
        <v>16</v>
      </c>
      <c r="I7" s="5">
        <v>18</v>
      </c>
      <c r="J7" s="5">
        <v>21</v>
      </c>
      <c r="K7" s="5">
        <v>23</v>
      </c>
      <c r="L7" s="5">
        <v>25</v>
      </c>
      <c r="M7" s="22">
        <v>28</v>
      </c>
      <c r="N7" s="22">
        <v>30</v>
      </c>
      <c r="O7" s="72"/>
      <c r="P7" s="84"/>
      <c r="Q7" s="31"/>
    </row>
    <row r="8" spans="1:17" ht="13.5" thickBot="1" x14ac:dyDescent="0.25"/>
    <row r="9" spans="1:17" ht="13.5" thickBot="1" x14ac:dyDescent="0.25">
      <c r="A9" s="64" t="s">
        <v>4</v>
      </c>
      <c r="B9" s="77">
        <v>1.4</v>
      </c>
      <c r="C9" s="77">
        <v>1.4</v>
      </c>
      <c r="D9" s="77">
        <v>1.4</v>
      </c>
      <c r="E9" s="77">
        <v>1.4</v>
      </c>
      <c r="F9" s="77">
        <v>1.4</v>
      </c>
      <c r="G9" s="77">
        <v>1.4</v>
      </c>
      <c r="H9" s="77">
        <v>1.4</v>
      </c>
      <c r="I9" s="77">
        <v>1.4</v>
      </c>
      <c r="J9" s="21">
        <v>1.454</v>
      </c>
      <c r="K9" s="21">
        <v>1.4</v>
      </c>
      <c r="L9" s="21">
        <v>1.4</v>
      </c>
      <c r="M9" s="21">
        <v>1.4</v>
      </c>
      <c r="N9" s="21">
        <v>1.4</v>
      </c>
      <c r="O9" s="132">
        <f>IF(ISERROR(AVERAGE(B9:N9)),"",AVERAGE(B9:N9))</f>
        <v>1.4041538461538463</v>
      </c>
      <c r="P9" s="109">
        <f>MAX(B9:N9)</f>
        <v>1.454</v>
      </c>
      <c r="Q9" s="80">
        <f>MIN(B9:N9)</f>
        <v>1.4</v>
      </c>
    </row>
    <row r="10" spans="1:17" ht="12" customHeight="1" thickBot="1" x14ac:dyDescent="0.25">
      <c r="A10" s="79" t="s">
        <v>5</v>
      </c>
      <c r="B10" s="77">
        <v>1.4</v>
      </c>
      <c r="C10" s="77">
        <v>1.42</v>
      </c>
      <c r="D10" s="77">
        <v>1.42</v>
      </c>
      <c r="E10" s="77">
        <v>1.42</v>
      </c>
      <c r="F10" s="77">
        <v>1.42</v>
      </c>
      <c r="G10" s="77">
        <v>1.42</v>
      </c>
      <c r="H10" s="77">
        <v>1.42</v>
      </c>
      <c r="I10" s="77">
        <v>1.42</v>
      </c>
      <c r="J10" s="77">
        <v>1.42</v>
      </c>
      <c r="K10" s="21">
        <v>1.4</v>
      </c>
      <c r="L10" s="21">
        <v>1.4</v>
      </c>
      <c r="M10" s="21">
        <v>1.4</v>
      </c>
      <c r="N10" s="21">
        <v>1.42</v>
      </c>
      <c r="O10" s="112">
        <f t="shared" ref="O10:O11" si="0">IF(ISERROR(AVERAGE(B10:N10)),"",AVERAGE(B10:N10))</f>
        <v>1.413846153846154</v>
      </c>
      <c r="P10" s="110">
        <f>MAX(B10:N10)</f>
        <v>1.42</v>
      </c>
      <c r="Q10" s="81">
        <f>MIN(B10:N10)</f>
        <v>1.4</v>
      </c>
    </row>
    <row r="11" spans="1:17" ht="13.5" thickBot="1" x14ac:dyDescent="0.25">
      <c r="A11" s="71" t="s">
        <v>82</v>
      </c>
      <c r="B11" s="77">
        <v>1.42</v>
      </c>
      <c r="C11" s="77">
        <v>1.42</v>
      </c>
      <c r="D11" s="77">
        <v>1.44</v>
      </c>
      <c r="E11" s="77">
        <v>1.44</v>
      </c>
      <c r="F11" s="77">
        <v>1.44</v>
      </c>
      <c r="G11" s="77">
        <v>1.45</v>
      </c>
      <c r="H11" s="77">
        <v>1.45</v>
      </c>
      <c r="I11" s="77">
        <v>1.45</v>
      </c>
      <c r="J11" s="77">
        <v>1.45</v>
      </c>
      <c r="K11" s="21">
        <v>1.42</v>
      </c>
      <c r="L11" s="21">
        <v>1.42</v>
      </c>
      <c r="M11" s="21">
        <v>1.42</v>
      </c>
      <c r="N11" s="21">
        <v>1.42</v>
      </c>
      <c r="O11" s="113">
        <f t="shared" si="0"/>
        <v>1.4338461538461533</v>
      </c>
      <c r="P11" s="111">
        <f>MAX(B11:N11)</f>
        <v>1.45</v>
      </c>
      <c r="Q11" s="82">
        <f>MIN(B11:N11)</f>
        <v>1.42</v>
      </c>
    </row>
    <row r="12" spans="1:17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7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7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20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20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T18">
        <v>1.5</v>
      </c>
    </row>
    <row r="19" spans="1:20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20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20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20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20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20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20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20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20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0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0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0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20" x14ac:dyDescent="0.2">
      <c r="A31" s="148"/>
      <c r="B31" s="148"/>
      <c r="C31" s="148"/>
      <c r="D31" s="148"/>
      <c r="E31" s="148"/>
      <c r="F31" s="148"/>
      <c r="G31" s="148"/>
      <c r="H31" s="6"/>
      <c r="I31" s="6"/>
      <c r="J31" s="6"/>
      <c r="K31" s="6"/>
      <c r="L31" s="6"/>
      <c r="M31" s="6"/>
      <c r="N31" s="6"/>
      <c r="O31" s="6"/>
      <c r="P31" s="6"/>
    </row>
    <row r="32" spans="1:20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23" x14ac:dyDescent="0.2">
      <c r="W33">
        <v>1.4</v>
      </c>
    </row>
    <row r="36" spans="4:23" x14ac:dyDescent="0.2">
      <c r="D36" t="s">
        <v>107</v>
      </c>
    </row>
  </sheetData>
  <mergeCells count="3">
    <mergeCell ref="A31:G31"/>
    <mergeCell ref="A2:Q2"/>
    <mergeCell ref="A1:Q1"/>
  </mergeCells>
  <phoneticPr fontId="4" type="noConversion"/>
  <pageMargins left="0.75" right="0.75" top="1" bottom="1" header="0" footer="0"/>
  <pageSetup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workbookViewId="0">
      <selection activeCell="S18" sqref="S18"/>
    </sheetView>
  </sheetViews>
  <sheetFormatPr baseColWidth="10" defaultRowHeight="12.75" x14ac:dyDescent="0.2"/>
  <cols>
    <col min="1" max="1" width="10.28515625" customWidth="1"/>
    <col min="2" max="13" width="6.42578125" customWidth="1"/>
    <col min="14" max="14" width="7.85546875" customWidth="1"/>
    <col min="15" max="15" width="7.140625" customWidth="1"/>
    <col min="16" max="17" width="8.42578125" customWidth="1"/>
  </cols>
  <sheetData>
    <row r="1" spans="1:17" ht="15" x14ac:dyDescent="0.25">
      <c r="A1" s="149" t="s">
        <v>94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x14ac:dyDescent="0.2">
      <c r="A2" s="147" t="s">
        <v>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4" spans="1:17" x14ac:dyDescent="0.2">
      <c r="A4" s="1" t="s">
        <v>70</v>
      </c>
      <c r="B4" s="1">
        <v>2025</v>
      </c>
    </row>
    <row r="5" spans="1:17" ht="13.5" thickBot="1" x14ac:dyDescent="0.25"/>
    <row r="6" spans="1:17" ht="13.5" thickBot="1" x14ac:dyDescent="0.25">
      <c r="A6" s="2" t="s">
        <v>59</v>
      </c>
      <c r="B6" s="133" t="s">
        <v>11</v>
      </c>
      <c r="C6" s="133" t="s">
        <v>6</v>
      </c>
      <c r="D6" s="133" t="s">
        <v>1</v>
      </c>
      <c r="E6" s="133" t="s">
        <v>11</v>
      </c>
      <c r="F6" s="133" t="s">
        <v>6</v>
      </c>
      <c r="G6" s="133" t="s">
        <v>1</v>
      </c>
      <c r="H6" s="133" t="s">
        <v>11</v>
      </c>
      <c r="I6" s="133" t="s">
        <v>6</v>
      </c>
      <c r="J6" s="133" t="s">
        <v>1</v>
      </c>
      <c r="K6" s="133" t="s">
        <v>11</v>
      </c>
      <c r="L6" s="133" t="s">
        <v>6</v>
      </c>
      <c r="M6" s="133" t="s">
        <v>1</v>
      </c>
      <c r="N6" s="144" t="s">
        <v>11</v>
      </c>
      <c r="O6" s="3" t="s">
        <v>2</v>
      </c>
      <c r="P6" s="30" t="s">
        <v>25</v>
      </c>
      <c r="Q6" s="30" t="s">
        <v>26</v>
      </c>
    </row>
    <row r="7" spans="1:17" ht="13.5" thickBot="1" x14ac:dyDescent="0.25">
      <c r="A7" s="4"/>
      <c r="B7" s="134">
        <v>2</v>
      </c>
      <c r="C7" s="134">
        <v>5</v>
      </c>
      <c r="D7" s="134">
        <v>7</v>
      </c>
      <c r="E7" s="134">
        <v>9</v>
      </c>
      <c r="F7" s="134">
        <v>12</v>
      </c>
      <c r="G7" s="134">
        <v>14</v>
      </c>
      <c r="H7" s="134">
        <v>16</v>
      </c>
      <c r="I7" s="134">
        <v>19</v>
      </c>
      <c r="J7" s="134">
        <v>21</v>
      </c>
      <c r="K7" s="134">
        <v>23</v>
      </c>
      <c r="L7" s="134">
        <v>26</v>
      </c>
      <c r="M7" s="134">
        <v>28</v>
      </c>
      <c r="N7" s="145">
        <v>30</v>
      </c>
      <c r="O7" s="5" t="s">
        <v>3</v>
      </c>
      <c r="P7" s="31"/>
      <c r="Q7" s="31"/>
    </row>
    <row r="8" spans="1:17" ht="13.5" thickBot="1" x14ac:dyDescent="0.25"/>
    <row r="9" spans="1:17" ht="15" customHeight="1" thickBot="1" x14ac:dyDescent="0.25">
      <c r="A9" s="38" t="s">
        <v>4</v>
      </c>
      <c r="B9" s="20">
        <v>1.4</v>
      </c>
      <c r="C9" s="20">
        <v>1.4</v>
      </c>
      <c r="D9" s="20">
        <v>1.55</v>
      </c>
      <c r="E9" s="20">
        <v>1.5</v>
      </c>
      <c r="F9" s="20">
        <v>1.4</v>
      </c>
      <c r="G9" s="20">
        <v>1.4</v>
      </c>
      <c r="H9" s="20">
        <v>1.4</v>
      </c>
      <c r="I9" s="20">
        <v>1.4</v>
      </c>
      <c r="J9" s="20">
        <v>1.4</v>
      </c>
      <c r="K9" s="20">
        <v>1.4</v>
      </c>
      <c r="L9" s="20">
        <v>1.4</v>
      </c>
      <c r="M9" s="20">
        <v>1.4</v>
      </c>
      <c r="N9" s="20">
        <v>1.4</v>
      </c>
      <c r="O9" s="38">
        <f>IF(ISERROR(AVERAGE(B9:N9)),"",AVERAGE(B9:N9))</f>
        <v>1.4192307692307691</v>
      </c>
      <c r="P9" s="38">
        <f>MAX(B9:N9)</f>
        <v>1.55</v>
      </c>
      <c r="Q9" s="38">
        <f>MIN(B9:N9)</f>
        <v>1.4</v>
      </c>
    </row>
    <row r="10" spans="1:17" ht="15" customHeight="1" thickBot="1" x14ac:dyDescent="0.25">
      <c r="A10" s="38" t="s">
        <v>5</v>
      </c>
      <c r="B10" s="20">
        <v>1.42</v>
      </c>
      <c r="C10" s="20">
        <v>1.45</v>
      </c>
      <c r="D10" s="20">
        <v>1.55</v>
      </c>
      <c r="E10" s="20">
        <v>1.5</v>
      </c>
      <c r="F10" s="20">
        <v>1.4</v>
      </c>
      <c r="G10" s="20">
        <v>1.4</v>
      </c>
      <c r="H10" s="20">
        <v>1.4</v>
      </c>
      <c r="I10" s="20">
        <v>1.4</v>
      </c>
      <c r="J10" s="20">
        <v>1.4</v>
      </c>
      <c r="K10" s="20">
        <v>1.42</v>
      </c>
      <c r="L10" s="20">
        <v>1.42</v>
      </c>
      <c r="M10" s="20">
        <v>1.45</v>
      </c>
      <c r="N10" s="20">
        <v>1.45</v>
      </c>
      <c r="O10" s="38">
        <f>IF(ISERROR(AVERAGE(B10:N10)),"",AVERAGE(B10:N10))</f>
        <v>1.4353846153846155</v>
      </c>
      <c r="P10" s="38">
        <f>MAX(B10:N10)</f>
        <v>1.55</v>
      </c>
      <c r="Q10" s="38">
        <f>MIN(B10:N10)</f>
        <v>1.4</v>
      </c>
    </row>
    <row r="11" spans="1:17" ht="13.5" customHeight="1" thickBot="1" x14ac:dyDescent="0.25">
      <c r="A11" s="38" t="s">
        <v>82</v>
      </c>
      <c r="B11" s="20">
        <v>1.42</v>
      </c>
      <c r="C11" s="20">
        <v>1.45</v>
      </c>
      <c r="D11" s="20">
        <v>1.6</v>
      </c>
      <c r="E11" s="20">
        <v>1.55</v>
      </c>
      <c r="F11" s="20">
        <v>1.45</v>
      </c>
      <c r="G11" s="20">
        <v>1.45</v>
      </c>
      <c r="H11" s="20">
        <v>1.45</v>
      </c>
      <c r="I11" s="20">
        <v>1.45</v>
      </c>
      <c r="J11" s="20">
        <v>1.45</v>
      </c>
      <c r="K11" s="20">
        <v>1.45</v>
      </c>
      <c r="L11" s="20">
        <v>1.45</v>
      </c>
      <c r="M11" s="20">
        <v>1.45</v>
      </c>
      <c r="N11" s="20">
        <v>1.45</v>
      </c>
      <c r="O11" s="38">
        <f>IF(ISERROR(AVERAGE(B11:N11)),"",AVERAGE(B11:N11))</f>
        <v>1.4669230769230768</v>
      </c>
      <c r="P11" s="38">
        <f>MAX(B11:N11)</f>
        <v>1.6</v>
      </c>
      <c r="Q11" s="38">
        <f>MIN(B11:N11)</f>
        <v>1.42</v>
      </c>
    </row>
    <row r="12" spans="1:17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4" spans="1:17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7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7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">
      <c r="A32" s="148"/>
      <c r="B32" s="148"/>
      <c r="C32" s="148"/>
      <c r="D32" s="148"/>
      <c r="E32" s="148"/>
      <c r="F32" s="148"/>
      <c r="G32" s="148"/>
      <c r="H32" s="6"/>
      <c r="I32" s="6"/>
      <c r="J32" s="6"/>
      <c r="K32" s="6"/>
      <c r="L32" s="6"/>
      <c r="M32" s="6"/>
      <c r="N32" s="6"/>
      <c r="O32" s="6"/>
      <c r="P32" s="6"/>
    </row>
    <row r="33" spans="3:16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</sheetData>
  <mergeCells count="3">
    <mergeCell ref="A32:G32"/>
    <mergeCell ref="A1:Q1"/>
    <mergeCell ref="A2:Q2"/>
  </mergeCells>
  <phoneticPr fontId="4" type="noConversion"/>
  <pageMargins left="0.74803149606299213" right="0.74803149606299213" top="0.98425196850393704" bottom="0.98425196850393704" header="0" footer="0"/>
  <pageSetup paperSize="9" orientation="landscape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1"/>
  <sheetViews>
    <sheetView zoomScale="96" zoomScaleNormal="96" workbookViewId="0">
      <selection activeCell="N9" sqref="N9:N11"/>
    </sheetView>
  </sheetViews>
  <sheetFormatPr baseColWidth="10" defaultRowHeight="12.75" x14ac:dyDescent="0.2"/>
  <cols>
    <col min="1" max="1" width="10.28515625" customWidth="1"/>
    <col min="2" max="13" width="6.140625" customWidth="1"/>
    <col min="14" max="14" width="7.42578125" customWidth="1"/>
    <col min="15" max="15" width="7.140625" bestFit="1" customWidth="1"/>
    <col min="16" max="17" width="8.28515625" customWidth="1"/>
  </cols>
  <sheetData>
    <row r="1" spans="1:23" ht="15" x14ac:dyDescent="0.25">
      <c r="A1" s="149" t="s">
        <v>94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23" x14ac:dyDescent="0.2">
      <c r="A2" s="146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60"/>
      <c r="S2" s="60"/>
      <c r="T2" s="60"/>
      <c r="U2" s="60"/>
      <c r="V2" s="60"/>
      <c r="W2" s="60"/>
    </row>
    <row r="4" spans="1:23" x14ac:dyDescent="0.2">
      <c r="A4" s="1" t="s">
        <v>71</v>
      </c>
      <c r="B4" s="1">
        <v>2025</v>
      </c>
    </row>
    <row r="5" spans="1:23" ht="13.5" thickBot="1" x14ac:dyDescent="0.25"/>
    <row r="6" spans="1:23" ht="13.5" customHeight="1" thickBot="1" x14ac:dyDescent="0.25">
      <c r="A6" s="2" t="s">
        <v>59</v>
      </c>
      <c r="B6" s="28" t="s">
        <v>6</v>
      </c>
      <c r="C6" s="28" t="s">
        <v>1</v>
      </c>
      <c r="D6" s="28" t="s">
        <v>11</v>
      </c>
      <c r="E6" s="28" t="s">
        <v>6</v>
      </c>
      <c r="F6" s="28" t="s">
        <v>1</v>
      </c>
      <c r="G6" s="28" t="s">
        <v>11</v>
      </c>
      <c r="H6" s="28" t="s">
        <v>6</v>
      </c>
      <c r="I6" s="28" t="s">
        <v>1</v>
      </c>
      <c r="J6" s="28" t="s">
        <v>11</v>
      </c>
      <c r="K6" s="28" t="s">
        <v>6</v>
      </c>
      <c r="L6" s="61" t="s">
        <v>1</v>
      </c>
      <c r="M6" s="72" t="s">
        <v>11</v>
      </c>
      <c r="N6" s="72" t="s">
        <v>6</v>
      </c>
      <c r="O6" s="150" t="s">
        <v>62</v>
      </c>
      <c r="P6" s="152" t="s">
        <v>25</v>
      </c>
      <c r="Q6" s="152" t="s">
        <v>26</v>
      </c>
    </row>
    <row r="7" spans="1:23" ht="13.5" thickBot="1" x14ac:dyDescent="0.25">
      <c r="A7" s="4"/>
      <c r="B7" s="62">
        <v>2</v>
      </c>
      <c r="C7" s="62">
        <v>4</v>
      </c>
      <c r="D7" s="62">
        <v>6</v>
      </c>
      <c r="E7" s="62">
        <v>9</v>
      </c>
      <c r="F7" s="62">
        <v>11</v>
      </c>
      <c r="G7" s="62">
        <v>13</v>
      </c>
      <c r="H7" s="62">
        <v>16</v>
      </c>
      <c r="I7" s="62">
        <v>18</v>
      </c>
      <c r="J7" s="62">
        <v>20</v>
      </c>
      <c r="K7" s="62">
        <v>23</v>
      </c>
      <c r="L7" s="63">
        <v>25</v>
      </c>
      <c r="M7" s="73">
        <v>27</v>
      </c>
      <c r="N7" s="73">
        <v>30</v>
      </c>
      <c r="O7" s="151"/>
      <c r="P7" s="153"/>
      <c r="Q7" s="153"/>
    </row>
    <row r="8" spans="1:23" ht="13.5" thickBot="1" x14ac:dyDescent="0.25"/>
    <row r="9" spans="1:23" ht="18.75" customHeight="1" thickBot="1" x14ac:dyDescent="0.25">
      <c r="A9" s="66" t="s">
        <v>4</v>
      </c>
      <c r="B9" s="42">
        <v>1.4</v>
      </c>
      <c r="C9" s="42">
        <v>1.4</v>
      </c>
      <c r="D9" s="42">
        <v>1.4</v>
      </c>
      <c r="E9" s="42">
        <v>1.4</v>
      </c>
      <c r="F9" s="42">
        <v>1.5</v>
      </c>
      <c r="G9" s="42">
        <v>1.5</v>
      </c>
      <c r="H9" s="42">
        <v>1.4</v>
      </c>
      <c r="I9" s="42">
        <v>1.45</v>
      </c>
      <c r="J9" s="42">
        <v>1.45</v>
      </c>
      <c r="K9" s="42">
        <v>1.45</v>
      </c>
      <c r="L9" s="42">
        <v>1.4</v>
      </c>
      <c r="M9" s="42">
        <v>1.4</v>
      </c>
      <c r="N9" s="42">
        <v>1.4</v>
      </c>
      <c r="O9" s="53">
        <f>IF(ISERROR(AVERAGE(B9:N9)),"",AVERAGE(B9:N9))</f>
        <v>1.4269230769230767</v>
      </c>
      <c r="P9" s="53">
        <f>MAX(B9:N9)</f>
        <v>1.5</v>
      </c>
      <c r="Q9" s="53">
        <f>MIN(B9:N9)</f>
        <v>1.4</v>
      </c>
    </row>
    <row r="10" spans="1:23" ht="18.75" customHeight="1" thickBot="1" x14ac:dyDescent="0.25">
      <c r="A10" s="74" t="s">
        <v>5</v>
      </c>
      <c r="B10" s="42">
        <v>1.4</v>
      </c>
      <c r="C10" s="42">
        <v>1.43</v>
      </c>
      <c r="D10" s="42">
        <v>1.43</v>
      </c>
      <c r="E10" s="42">
        <v>1.43</v>
      </c>
      <c r="F10" s="42">
        <v>1.5</v>
      </c>
      <c r="G10" s="42">
        <v>1.5</v>
      </c>
      <c r="H10" s="42">
        <v>1.4</v>
      </c>
      <c r="I10" s="42">
        <v>1.45</v>
      </c>
      <c r="J10" s="42">
        <v>1.45</v>
      </c>
      <c r="K10" s="42">
        <v>1.45</v>
      </c>
      <c r="L10" s="42">
        <v>1.35</v>
      </c>
      <c r="M10" s="42">
        <v>1.35</v>
      </c>
      <c r="N10" s="42">
        <v>1.4</v>
      </c>
      <c r="O10" s="53">
        <f>IF(ISERROR(AVERAGE(B10:N10)),"",AVERAGE(B10:N10))</f>
        <v>1.4261538461538459</v>
      </c>
      <c r="P10" s="53">
        <f>MAX(B10:N10)</f>
        <v>1.5</v>
      </c>
      <c r="Q10" s="53">
        <f>MIN(B10:N10)</f>
        <v>1.35</v>
      </c>
    </row>
    <row r="11" spans="1:23" ht="18.75" customHeight="1" thickBot="1" x14ac:dyDescent="0.25">
      <c r="A11" s="74" t="s">
        <v>82</v>
      </c>
      <c r="B11" s="42">
        <v>1.5</v>
      </c>
      <c r="C11" s="42">
        <v>1.5</v>
      </c>
      <c r="D11" s="42">
        <v>1.5</v>
      </c>
      <c r="E11" s="42">
        <v>1.5</v>
      </c>
      <c r="F11" s="42">
        <v>1.5</v>
      </c>
      <c r="G11" s="42">
        <v>1.5</v>
      </c>
      <c r="H11" s="42">
        <v>1.45</v>
      </c>
      <c r="I11" s="42">
        <v>1.5</v>
      </c>
      <c r="J11" s="42">
        <v>1.5</v>
      </c>
      <c r="K11" s="42">
        <v>1.5</v>
      </c>
      <c r="L11" s="42">
        <v>1.45</v>
      </c>
      <c r="M11" s="42">
        <v>1.5</v>
      </c>
      <c r="N11" s="42">
        <v>1.5</v>
      </c>
      <c r="O11" s="53">
        <f>IF(ISERROR(AVERAGE(B11:N11)),"",AVERAGE(B11:N11))</f>
        <v>1.4923076923076921</v>
      </c>
      <c r="P11" s="53">
        <f>IF(ISERROR(AVERAGE(C11:O11)),"",AVERAGE(C11:O11))</f>
        <v>1.4917159763313608</v>
      </c>
      <c r="Q11" s="53">
        <f>IF(ISERROR(AVERAGE(D11:P11)),"",AVERAGE(D11:P11))</f>
        <v>1.4910787437414652</v>
      </c>
    </row>
    <row r="12" spans="1:23" x14ac:dyDescent="0.2">
      <c r="A12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4" spans="1:23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23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23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20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R17" s="6"/>
    </row>
    <row r="18" spans="1:20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20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20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T20" t="s">
        <v>63</v>
      </c>
    </row>
    <row r="21" spans="1:20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20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20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20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20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20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20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0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0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0" x14ac:dyDescent="0.2">
      <c r="A30" s="148"/>
      <c r="B30" s="148"/>
      <c r="C30" s="148"/>
      <c r="D30" s="148"/>
      <c r="E30" s="148"/>
      <c r="F30" s="148"/>
      <c r="G30" s="148"/>
      <c r="H30" s="6"/>
      <c r="I30" s="6"/>
      <c r="J30" s="6"/>
      <c r="K30" s="6"/>
      <c r="L30" s="6"/>
      <c r="M30" s="6"/>
      <c r="N30" s="6"/>
      <c r="O30" s="6"/>
      <c r="P30" s="6"/>
    </row>
    <row r="31" spans="1:20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</sheetData>
  <mergeCells count="6">
    <mergeCell ref="A30:G30"/>
    <mergeCell ref="A1:Q1"/>
    <mergeCell ref="A2:Q2"/>
    <mergeCell ref="O6:O7"/>
    <mergeCell ref="P6:P7"/>
    <mergeCell ref="Q6:Q7"/>
  </mergeCells>
  <phoneticPr fontId="4" type="noConversion"/>
  <printOptions verticalCentered="1"/>
  <pageMargins left="0" right="0" top="0" bottom="0" header="0" footer="0"/>
  <pageSetup scale="90" orientation="portrait" horizontalDpi="360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"/>
  <sheetViews>
    <sheetView workbookViewId="0">
      <selection activeCell="P10" sqref="P10:P12"/>
    </sheetView>
  </sheetViews>
  <sheetFormatPr baseColWidth="10" defaultRowHeight="12.75" x14ac:dyDescent="0.2"/>
  <cols>
    <col min="1" max="1" width="10.28515625" customWidth="1"/>
    <col min="2" max="2" width="7.28515625" customWidth="1"/>
    <col min="3" max="3" width="5.140625" customWidth="1"/>
    <col min="4" max="12" width="7.28515625" customWidth="1"/>
    <col min="13" max="13" width="5.5703125" customWidth="1"/>
    <col min="14" max="14" width="4.140625" hidden="1" customWidth="1"/>
    <col min="15" max="15" width="5.42578125" hidden="1" customWidth="1"/>
    <col min="16" max="16" width="5.28515625" customWidth="1"/>
    <col min="17" max="17" width="5.42578125" hidden="1" customWidth="1"/>
    <col min="18" max="18" width="12" customWidth="1"/>
    <col min="19" max="20" width="8.140625" customWidth="1"/>
  </cols>
  <sheetData>
    <row r="1" spans="1:20" ht="15" x14ac:dyDescent="0.25">
      <c r="A1" s="149" t="s">
        <v>94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20" x14ac:dyDescent="0.2">
      <c r="A2" s="146" t="s">
        <v>60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</row>
    <row r="4" spans="1:20" x14ac:dyDescent="0.2">
      <c r="A4" s="1" t="s">
        <v>72</v>
      </c>
      <c r="B4" s="1">
        <v>2025</v>
      </c>
    </row>
    <row r="6" spans="1:20" ht="13.5" thickBot="1" x14ac:dyDescent="0.25"/>
    <row r="7" spans="1:20" ht="13.5" thickBot="1" x14ac:dyDescent="0.25">
      <c r="A7" s="2" t="s">
        <v>59</v>
      </c>
      <c r="B7" s="28" t="s">
        <v>1</v>
      </c>
      <c r="C7" s="28" t="s">
        <v>11</v>
      </c>
      <c r="D7" s="28" t="s">
        <v>6</v>
      </c>
      <c r="E7" s="28" t="s">
        <v>1</v>
      </c>
      <c r="F7" s="28" t="s">
        <v>11</v>
      </c>
      <c r="G7" s="28" t="s">
        <v>6</v>
      </c>
      <c r="H7" s="28" t="s">
        <v>1</v>
      </c>
      <c r="I7" s="28" t="s">
        <v>11</v>
      </c>
      <c r="J7" s="28" t="s">
        <v>6</v>
      </c>
      <c r="K7" s="28" t="s">
        <v>1</v>
      </c>
      <c r="L7" s="28" t="s">
        <v>11</v>
      </c>
      <c r="M7" s="28" t="s">
        <v>6</v>
      </c>
      <c r="N7" s="28" t="s">
        <v>1</v>
      </c>
      <c r="O7" s="61" t="s">
        <v>6</v>
      </c>
      <c r="P7" s="72" t="s">
        <v>1</v>
      </c>
      <c r="Q7" s="137" t="s">
        <v>1</v>
      </c>
      <c r="R7" s="135" t="s">
        <v>2</v>
      </c>
      <c r="S7" s="30" t="s">
        <v>25</v>
      </c>
      <c r="T7" s="30" t="s">
        <v>26</v>
      </c>
    </row>
    <row r="8" spans="1:20" ht="13.5" thickBot="1" x14ac:dyDescent="0.25">
      <c r="A8" s="4"/>
      <c r="B8" s="5">
        <v>2</v>
      </c>
      <c r="C8" s="5">
        <v>4</v>
      </c>
      <c r="D8" s="5">
        <v>7</v>
      </c>
      <c r="E8" s="5">
        <v>9</v>
      </c>
      <c r="F8" s="5">
        <v>11</v>
      </c>
      <c r="G8" s="5">
        <v>14</v>
      </c>
      <c r="H8" s="5">
        <v>16</v>
      </c>
      <c r="I8" s="5">
        <v>18</v>
      </c>
      <c r="J8" s="5">
        <v>21</v>
      </c>
      <c r="K8" s="5">
        <v>23</v>
      </c>
      <c r="L8" s="5">
        <v>25</v>
      </c>
      <c r="M8" s="5">
        <v>28</v>
      </c>
      <c r="N8" s="5">
        <v>30</v>
      </c>
      <c r="O8" s="22">
        <v>31</v>
      </c>
      <c r="P8" s="72">
        <v>30</v>
      </c>
      <c r="Q8" s="137">
        <v>31</v>
      </c>
      <c r="R8" s="136" t="s">
        <v>3</v>
      </c>
      <c r="S8" s="31"/>
      <c r="T8" s="31"/>
    </row>
    <row r="9" spans="1:20" ht="13.5" thickBot="1" x14ac:dyDescent="0.25"/>
    <row r="10" spans="1:20" ht="14.25" customHeight="1" x14ac:dyDescent="0.2">
      <c r="A10" s="35" t="s">
        <v>4</v>
      </c>
      <c r="B10" s="75">
        <v>1.4</v>
      </c>
      <c r="C10" s="75">
        <v>1.4</v>
      </c>
      <c r="D10" s="75">
        <v>1.4</v>
      </c>
      <c r="E10" s="75">
        <v>1.4</v>
      </c>
      <c r="F10" s="75">
        <v>1.4</v>
      </c>
      <c r="G10" s="75">
        <v>1.4</v>
      </c>
      <c r="H10" s="75">
        <v>1.4</v>
      </c>
      <c r="I10" s="75">
        <v>1.45</v>
      </c>
      <c r="J10" s="75">
        <v>1.45</v>
      </c>
      <c r="K10" s="75">
        <v>1.4</v>
      </c>
      <c r="L10" s="75">
        <v>1.4</v>
      </c>
      <c r="M10" s="75">
        <v>1.4</v>
      </c>
      <c r="N10" s="75">
        <v>1.4</v>
      </c>
      <c r="O10" s="75">
        <v>1.4</v>
      </c>
      <c r="P10" s="75">
        <v>1.4</v>
      </c>
      <c r="Q10" s="75"/>
      <c r="R10" s="92">
        <f>IF(ISERROR(AVERAGE(B10:O10)),"",AVERAGE(B10:O10))</f>
        <v>1.4071428571428568</v>
      </c>
      <c r="S10" s="92">
        <f>MAX(B10:O10)</f>
        <v>1.45</v>
      </c>
      <c r="T10" s="92">
        <f>MIN(B10:O10)</f>
        <v>1.4</v>
      </c>
    </row>
    <row r="11" spans="1:20" ht="15.75" customHeight="1" x14ac:dyDescent="0.2">
      <c r="A11" s="90" t="s">
        <v>5</v>
      </c>
      <c r="B11" s="76">
        <v>1.4</v>
      </c>
      <c r="C11" s="76">
        <v>1.35</v>
      </c>
      <c r="D11" s="76">
        <v>1.35</v>
      </c>
      <c r="E11" s="75">
        <v>1.4</v>
      </c>
      <c r="F11" s="75">
        <v>1.4</v>
      </c>
      <c r="G11" s="76">
        <v>1.35</v>
      </c>
      <c r="H11" s="75">
        <v>1.4</v>
      </c>
      <c r="I11" s="75">
        <v>1.4</v>
      </c>
      <c r="J11" s="75">
        <v>1.45</v>
      </c>
      <c r="K11" s="76">
        <v>1.4</v>
      </c>
      <c r="L11" s="76">
        <v>1.4</v>
      </c>
      <c r="M11" s="76">
        <v>1.4</v>
      </c>
      <c r="N11" s="76">
        <v>1.4</v>
      </c>
      <c r="O11" s="76">
        <v>1.4</v>
      </c>
      <c r="P11" s="76">
        <v>1.4</v>
      </c>
      <c r="Q11" s="76"/>
      <c r="R11" s="92">
        <f>IF(ISERROR(AVERAGE(B11:O11)),"",AVERAGE(B11:O11))</f>
        <v>1.3928571428571426</v>
      </c>
      <c r="S11" s="92">
        <f>MAX(B11:O11)</f>
        <v>1.45</v>
      </c>
      <c r="T11" s="92">
        <f>MIN(B11:O11)</f>
        <v>1.35</v>
      </c>
    </row>
    <row r="12" spans="1:20" ht="18.75" customHeight="1" thickBot="1" x14ac:dyDescent="0.25">
      <c r="A12" s="91" t="s">
        <v>82</v>
      </c>
      <c r="B12" s="75">
        <v>1.5</v>
      </c>
      <c r="C12" s="75">
        <v>1.5</v>
      </c>
      <c r="D12" s="75">
        <v>1.45</v>
      </c>
      <c r="E12" s="75">
        <v>1.45</v>
      </c>
      <c r="F12" s="75">
        <v>1.5</v>
      </c>
      <c r="G12" s="75">
        <v>1.5</v>
      </c>
      <c r="H12" s="75">
        <v>1.5</v>
      </c>
      <c r="I12" s="75">
        <v>1.5</v>
      </c>
      <c r="J12" s="75">
        <v>1.5</v>
      </c>
      <c r="K12" s="75">
        <v>1.45</v>
      </c>
      <c r="L12" s="75">
        <v>1.45</v>
      </c>
      <c r="M12" s="75">
        <v>1.45</v>
      </c>
      <c r="N12" s="75">
        <v>1.45</v>
      </c>
      <c r="O12" s="75">
        <v>1.45</v>
      </c>
      <c r="P12" s="75">
        <v>1.45</v>
      </c>
      <c r="Q12" s="75"/>
      <c r="R12" s="92">
        <f>IF(ISERROR(AVERAGE(B12:O12)),"",AVERAGE(B12:O12))</f>
        <v>1.4749999999999999</v>
      </c>
      <c r="S12" s="92">
        <f>MAX(B12:O12)</f>
        <v>1.5</v>
      </c>
      <c r="T12" s="92">
        <f>MIN(B12:O12)</f>
        <v>1.45</v>
      </c>
    </row>
    <row r="13" spans="1:20" x14ac:dyDescent="0.2">
      <c r="A13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5" spans="1:20" x14ac:dyDescent="0.2">
      <c r="B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">
      <c r="B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2:20" x14ac:dyDescent="0.2">
      <c r="B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2:20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2:20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2:20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2:20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2:20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2:20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2:20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2:20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2:20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2:20" x14ac:dyDescent="0.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2:20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2:20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2:20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2:20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2:20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">
      <c r="A33" s="148"/>
      <c r="B33" s="148"/>
      <c r="C33" s="148"/>
      <c r="D33" s="148"/>
      <c r="E33" s="148"/>
      <c r="F33" s="148"/>
      <c r="G33" s="148"/>
      <c r="H33" s="14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</sheetData>
  <mergeCells count="3">
    <mergeCell ref="A33:H33"/>
    <mergeCell ref="A1:T1"/>
    <mergeCell ref="A2:T2"/>
  </mergeCells>
  <phoneticPr fontId="4" type="noConversion"/>
  <printOptions horizontalCentered="1"/>
  <pageMargins left="0" right="0" top="0.59055118110236227" bottom="0.59055118110236227" header="0.51181102362204722" footer="0.51181102362204722"/>
  <pageSetup paperSize="9" firstPageNumber="0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BD MAD</vt:lpstr>
      <vt:lpstr>2024</vt:lpstr>
      <vt:lpstr>ENE</vt:lpstr>
      <vt:lpstr>FEB</vt:lpstr>
      <vt:lpstr>MAR</vt:lpstr>
      <vt:lpstr>ABR</vt:lpstr>
      <vt:lpstr>MAY</vt:lpstr>
      <vt:lpstr>JUN</vt:lpstr>
      <vt:lpstr>JUL</vt:lpstr>
      <vt:lpstr>AGO</vt:lpstr>
      <vt:lpstr>SET</vt:lpstr>
      <vt:lpstr>OCT</vt:lpstr>
      <vt:lpstr>NOV</vt:lpstr>
      <vt:lpstr>DIC</vt:lpstr>
      <vt:lpstr>ANUAL_</vt:lpstr>
      <vt:lpstr>serie</vt:lpstr>
      <vt:lpstr>VARIACIONES </vt:lpstr>
      <vt:lpstr>TENDENCIA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AGUSTIN</dc:creator>
  <cp:lastModifiedBy>Julio Tandaypan</cp:lastModifiedBy>
  <cp:lastPrinted>2022-09-08T15:40:26Z</cp:lastPrinted>
  <dcterms:created xsi:type="dcterms:W3CDTF">2008-03-18T16:43:51Z</dcterms:created>
  <dcterms:modified xsi:type="dcterms:W3CDTF">2025-12-31T16:38:18Z</dcterms:modified>
</cp:coreProperties>
</file>